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 activeTab="1"/>
  </bookViews>
  <sheets>
    <sheet name="GR A " sheetId="2" r:id="rId1"/>
    <sheet name="GR A prime" sheetId="3" r:id="rId2"/>
    <sheet name="GR B" sheetId="1" r:id="rId3"/>
  </sheets>
  <externalReferences>
    <externalReference r:id="rId4"/>
  </externalReferences>
  <calcPr calcId="145621" iterate="1"/>
</workbook>
</file>

<file path=xl/calcChain.xml><?xml version="1.0" encoding="utf-8"?>
<calcChain xmlns="http://schemas.openxmlformats.org/spreadsheetml/2006/main">
  <c r="W5" i="3" l="1"/>
  <c r="X5" i="3" s="1"/>
  <c r="Y5" i="3" s="1"/>
  <c r="O5" i="3"/>
  <c r="T5" i="3" s="1"/>
  <c r="N5" i="3"/>
  <c r="S5" i="3" s="1"/>
  <c r="M5" i="3"/>
  <c r="R5" i="3" s="1"/>
  <c r="L5" i="3"/>
  <c r="Q5" i="3" s="1"/>
  <c r="J5" i="3"/>
  <c r="I5" i="3"/>
  <c r="I6" i="3"/>
  <c r="L6" i="3"/>
  <c r="M6" i="3"/>
  <c r="N6" i="3"/>
  <c r="O6" i="3"/>
  <c r="Q6" i="3"/>
  <c r="R6" i="3"/>
  <c r="U6" i="3" s="1"/>
  <c r="S6" i="3"/>
  <c r="T6" i="3"/>
  <c r="W6" i="3"/>
  <c r="X6" i="3" s="1"/>
  <c r="Y6" i="3" s="1"/>
  <c r="I7" i="3"/>
  <c r="J7" i="3"/>
  <c r="L7" i="3"/>
  <c r="M7" i="3"/>
  <c r="N7" i="3"/>
  <c r="O7" i="3"/>
  <c r="Q7" i="3"/>
  <c r="R7" i="3"/>
  <c r="S7" i="3"/>
  <c r="T7" i="3"/>
  <c r="W7" i="3"/>
  <c r="X7" i="3" s="1"/>
  <c r="Y7" i="3" s="1"/>
  <c r="I8" i="3"/>
  <c r="J8" i="3"/>
  <c r="L8" i="3"/>
  <c r="M8" i="3"/>
  <c r="N8" i="3"/>
  <c r="O8" i="3"/>
  <c r="Q8" i="3"/>
  <c r="R8" i="3"/>
  <c r="S8" i="3"/>
  <c r="T8" i="3"/>
  <c r="W8" i="3"/>
  <c r="X8" i="3"/>
  <c r="Y8" i="3" s="1"/>
  <c r="I9" i="3"/>
  <c r="J9" i="3"/>
  <c r="L9" i="3"/>
  <c r="M9" i="3"/>
  <c r="N9" i="3"/>
  <c r="S9" i="3" s="1"/>
  <c r="O9" i="3"/>
  <c r="T9" i="3" s="1"/>
  <c r="Q9" i="3"/>
  <c r="R9" i="3"/>
  <c r="W9" i="3"/>
  <c r="X9" i="3" s="1"/>
  <c r="Y9" i="3" s="1"/>
  <c r="I10" i="3"/>
  <c r="J10" i="3"/>
  <c r="L10" i="3"/>
  <c r="Q10" i="3" s="1"/>
  <c r="M10" i="3"/>
  <c r="N10" i="3"/>
  <c r="S10" i="3" s="1"/>
  <c r="O10" i="3"/>
  <c r="R10" i="3"/>
  <c r="T10" i="3"/>
  <c r="W10" i="3"/>
  <c r="X10" i="3"/>
  <c r="Y10" i="3" s="1"/>
  <c r="I11" i="3"/>
  <c r="J11" i="3"/>
  <c r="L11" i="3"/>
  <c r="M11" i="3"/>
  <c r="N11" i="3"/>
  <c r="O11" i="3"/>
  <c r="Q11" i="3"/>
  <c r="R11" i="3"/>
  <c r="U11" i="3" s="1"/>
  <c r="S11" i="3"/>
  <c r="T11" i="3"/>
  <c r="W11" i="3"/>
  <c r="X11" i="3" s="1"/>
  <c r="Y11" i="3" s="1"/>
  <c r="Z6" i="3" l="1"/>
  <c r="Z11" i="3"/>
  <c r="U8" i="3"/>
  <c r="Z8" i="3" s="1"/>
  <c r="U7" i="3"/>
  <c r="Z7" i="3" s="1"/>
  <c r="U10" i="3"/>
  <c r="Z10" i="3" s="1"/>
  <c r="U9" i="3"/>
  <c r="Z9" i="3" s="1"/>
  <c r="U5" i="3"/>
  <c r="Z5" i="3"/>
  <c r="U16" i="1" l="1"/>
  <c r="V16" i="1" s="1"/>
  <c r="T16" i="1"/>
  <c r="M16" i="1"/>
  <c r="Q16" i="1" s="1"/>
  <c r="L16" i="1"/>
  <c r="P16" i="1" s="1"/>
  <c r="K16" i="1"/>
  <c r="O16" i="1" s="1"/>
  <c r="I16" i="1"/>
  <c r="H16" i="1"/>
  <c r="T15" i="1"/>
  <c r="U15" i="1" s="1"/>
  <c r="V15" i="1" s="1"/>
  <c r="M15" i="1"/>
  <c r="Q15" i="1" s="1"/>
  <c r="L15" i="1"/>
  <c r="P15" i="1" s="1"/>
  <c r="K15" i="1"/>
  <c r="O15" i="1" s="1"/>
  <c r="I15" i="1"/>
  <c r="H15" i="1"/>
  <c r="T14" i="1"/>
  <c r="U14" i="1" s="1"/>
  <c r="V14" i="1" s="1"/>
  <c r="O14" i="1"/>
  <c r="M14" i="1"/>
  <c r="Q14" i="1" s="1"/>
  <c r="L14" i="1"/>
  <c r="P14" i="1" s="1"/>
  <c r="K14" i="1"/>
  <c r="I14" i="1"/>
  <c r="H14" i="1"/>
  <c r="T13" i="1"/>
  <c r="U13" i="1" s="1"/>
  <c r="V13" i="1" s="1"/>
  <c r="P13" i="1"/>
  <c r="O13" i="1"/>
  <c r="M13" i="1"/>
  <c r="Q13" i="1" s="1"/>
  <c r="L13" i="1"/>
  <c r="K13" i="1"/>
  <c r="I13" i="1"/>
  <c r="H13" i="1"/>
  <c r="T12" i="1"/>
  <c r="U12" i="1" s="1"/>
  <c r="V12" i="1" s="1"/>
  <c r="Q12" i="1"/>
  <c r="P12" i="1"/>
  <c r="M12" i="1"/>
  <c r="L12" i="1"/>
  <c r="K12" i="1"/>
  <c r="O12" i="1" s="1"/>
  <c r="I12" i="1"/>
  <c r="H12" i="1"/>
  <c r="T11" i="1"/>
  <c r="U11" i="1" s="1"/>
  <c r="V11" i="1" s="1"/>
  <c r="M11" i="1"/>
  <c r="Q11" i="1" s="1"/>
  <c r="L11" i="1"/>
  <c r="P11" i="1" s="1"/>
  <c r="K11" i="1"/>
  <c r="O11" i="1" s="1"/>
  <c r="I11" i="1"/>
  <c r="H11" i="1"/>
  <c r="T10" i="1"/>
  <c r="U10" i="1" s="1"/>
  <c r="V10" i="1" s="1"/>
  <c r="M10" i="1"/>
  <c r="Q10" i="1" s="1"/>
  <c r="L10" i="1"/>
  <c r="P10" i="1" s="1"/>
  <c r="K10" i="1"/>
  <c r="O10" i="1" s="1"/>
  <c r="I10" i="1"/>
  <c r="H10" i="1"/>
  <c r="T9" i="1"/>
  <c r="U9" i="1" s="1"/>
  <c r="V9" i="1" s="1"/>
  <c r="M9" i="1"/>
  <c r="Q9" i="1" s="1"/>
  <c r="L9" i="1"/>
  <c r="P9" i="1" s="1"/>
  <c r="K9" i="1"/>
  <c r="O9" i="1" s="1"/>
  <c r="I9" i="1"/>
  <c r="H9" i="1"/>
  <c r="U8" i="1"/>
  <c r="V8" i="1" s="1"/>
  <c r="T8" i="1"/>
  <c r="M8" i="1"/>
  <c r="Q8" i="1" s="1"/>
  <c r="L8" i="1"/>
  <c r="P8" i="1" s="1"/>
  <c r="K8" i="1"/>
  <c r="O8" i="1" s="1"/>
  <c r="I8" i="1"/>
  <c r="H8" i="1"/>
  <c r="T7" i="1"/>
  <c r="U7" i="1" s="1"/>
  <c r="V7" i="1" s="1"/>
  <c r="Q7" i="1"/>
  <c r="M7" i="1"/>
  <c r="L7" i="1"/>
  <c r="P7" i="1" s="1"/>
  <c r="K7" i="1"/>
  <c r="O7" i="1" s="1"/>
  <c r="I7" i="1"/>
  <c r="H7" i="1"/>
  <c r="T6" i="1"/>
  <c r="U6" i="1" s="1"/>
  <c r="V6" i="1" s="1"/>
  <c r="P6" i="1"/>
  <c r="M6" i="1"/>
  <c r="Q6" i="1" s="1"/>
  <c r="L6" i="1"/>
  <c r="K6" i="1"/>
  <c r="O6" i="1" s="1"/>
  <c r="I6" i="1"/>
  <c r="H6" i="1"/>
  <c r="T5" i="1"/>
  <c r="U5" i="1" s="1"/>
  <c r="V5" i="1" s="1"/>
  <c r="Q5" i="1"/>
  <c r="O5" i="1"/>
  <c r="M5" i="1"/>
  <c r="L5" i="1"/>
  <c r="P5" i="1" s="1"/>
  <c r="K5" i="1"/>
  <c r="I5" i="1"/>
  <c r="H5" i="1"/>
  <c r="T4" i="1"/>
  <c r="U4" i="1" s="1"/>
  <c r="V4" i="1" s="1"/>
  <c r="Q4" i="1"/>
  <c r="M4" i="1"/>
  <c r="L4" i="1"/>
  <c r="P4" i="1" s="1"/>
  <c r="K4" i="1"/>
  <c r="O4" i="1" s="1"/>
  <c r="I4" i="1"/>
  <c r="H4" i="1"/>
  <c r="W25" i="2"/>
  <c r="X25" i="2" s="1"/>
  <c r="Y25" i="2" s="1"/>
  <c r="O25" i="2"/>
  <c r="T25" i="2" s="1"/>
  <c r="N25" i="2"/>
  <c r="S25" i="2" s="1"/>
  <c r="M25" i="2"/>
  <c r="R25" i="2" s="1"/>
  <c r="L25" i="2"/>
  <c r="Q25" i="2" s="1"/>
  <c r="J25" i="2"/>
  <c r="I25" i="2"/>
  <c r="X24" i="2"/>
  <c r="Y24" i="2" s="1"/>
  <c r="W24" i="2"/>
  <c r="O24" i="2"/>
  <c r="T24" i="2" s="1"/>
  <c r="N24" i="2"/>
  <c r="S24" i="2" s="1"/>
  <c r="M24" i="2"/>
  <c r="R24" i="2" s="1"/>
  <c r="L24" i="2"/>
  <c r="Q24" i="2" s="1"/>
  <c r="J24" i="2"/>
  <c r="I24" i="2"/>
  <c r="W23" i="2"/>
  <c r="X23" i="2" s="1"/>
  <c r="Y23" i="2" s="1"/>
  <c r="O23" i="2"/>
  <c r="T23" i="2" s="1"/>
  <c r="N23" i="2"/>
  <c r="S23" i="2" s="1"/>
  <c r="M23" i="2"/>
  <c r="R23" i="2" s="1"/>
  <c r="L23" i="2"/>
  <c r="Q23" i="2" s="1"/>
  <c r="J23" i="2"/>
  <c r="I23" i="2"/>
  <c r="X22" i="2"/>
  <c r="Y22" i="2" s="1"/>
  <c r="W22" i="2"/>
  <c r="O22" i="2"/>
  <c r="T22" i="2" s="1"/>
  <c r="N22" i="2"/>
  <c r="S22" i="2" s="1"/>
  <c r="M22" i="2"/>
  <c r="R22" i="2" s="1"/>
  <c r="L22" i="2"/>
  <c r="Q22" i="2" s="1"/>
  <c r="J22" i="2"/>
  <c r="I22" i="2"/>
  <c r="W21" i="2"/>
  <c r="X21" i="2" s="1"/>
  <c r="Y21" i="2" s="1"/>
  <c r="Z21" i="2" s="1"/>
  <c r="O21" i="2"/>
  <c r="T21" i="2" s="1"/>
  <c r="N21" i="2"/>
  <c r="S21" i="2" s="1"/>
  <c r="M21" i="2"/>
  <c r="R21" i="2" s="1"/>
  <c r="L21" i="2"/>
  <c r="Q21" i="2" s="1"/>
  <c r="U21" i="2" s="1"/>
  <c r="J21" i="2"/>
  <c r="I21" i="2"/>
  <c r="X20" i="2"/>
  <c r="Y20" i="2" s="1"/>
  <c r="W20" i="2"/>
  <c r="O20" i="2"/>
  <c r="T20" i="2" s="1"/>
  <c r="N20" i="2"/>
  <c r="S20" i="2" s="1"/>
  <c r="M20" i="2"/>
  <c r="R20" i="2" s="1"/>
  <c r="L20" i="2"/>
  <c r="Q20" i="2" s="1"/>
  <c r="U20" i="2" s="1"/>
  <c r="J20" i="2"/>
  <c r="I20" i="2"/>
  <c r="W19" i="2"/>
  <c r="X19" i="2" s="1"/>
  <c r="Y19" i="2" s="1"/>
  <c r="O19" i="2"/>
  <c r="T19" i="2" s="1"/>
  <c r="N19" i="2"/>
  <c r="S19" i="2" s="1"/>
  <c r="M19" i="2"/>
  <c r="R19" i="2" s="1"/>
  <c r="L19" i="2"/>
  <c r="Q19" i="2" s="1"/>
  <c r="J19" i="2"/>
  <c r="I19" i="2"/>
  <c r="X18" i="2"/>
  <c r="Y18" i="2" s="1"/>
  <c r="W18" i="2"/>
  <c r="O18" i="2"/>
  <c r="T18" i="2" s="1"/>
  <c r="N18" i="2"/>
  <c r="S18" i="2" s="1"/>
  <c r="M18" i="2"/>
  <c r="R18" i="2" s="1"/>
  <c r="L18" i="2"/>
  <c r="Q18" i="2" s="1"/>
  <c r="J18" i="2"/>
  <c r="I18" i="2"/>
  <c r="W17" i="2"/>
  <c r="X17" i="2" s="1"/>
  <c r="Y17" i="2" s="1"/>
  <c r="O17" i="2"/>
  <c r="T17" i="2" s="1"/>
  <c r="N17" i="2"/>
  <c r="S17" i="2" s="1"/>
  <c r="M17" i="2"/>
  <c r="R17" i="2" s="1"/>
  <c r="L17" i="2"/>
  <c r="Q17" i="2" s="1"/>
  <c r="J17" i="2"/>
  <c r="I17" i="2"/>
  <c r="X16" i="2"/>
  <c r="Y16" i="2" s="1"/>
  <c r="W16" i="2"/>
  <c r="O16" i="2"/>
  <c r="T16" i="2" s="1"/>
  <c r="N16" i="2"/>
  <c r="S16" i="2" s="1"/>
  <c r="M16" i="2"/>
  <c r="R16" i="2" s="1"/>
  <c r="L16" i="2"/>
  <c r="Q16" i="2" s="1"/>
  <c r="J16" i="2"/>
  <c r="I16" i="2"/>
  <c r="W15" i="2"/>
  <c r="X15" i="2" s="1"/>
  <c r="Y15" i="2" s="1"/>
  <c r="O15" i="2"/>
  <c r="T15" i="2" s="1"/>
  <c r="N15" i="2"/>
  <c r="S15" i="2" s="1"/>
  <c r="M15" i="2"/>
  <c r="R15" i="2" s="1"/>
  <c r="L15" i="2"/>
  <c r="Q15" i="2" s="1"/>
  <c r="J15" i="2"/>
  <c r="I15" i="2"/>
  <c r="X14" i="2"/>
  <c r="Y14" i="2" s="1"/>
  <c r="W14" i="2"/>
  <c r="O14" i="2"/>
  <c r="T14" i="2" s="1"/>
  <c r="N14" i="2"/>
  <c r="S14" i="2" s="1"/>
  <c r="M14" i="2"/>
  <c r="R14" i="2" s="1"/>
  <c r="L14" i="2"/>
  <c r="Q14" i="2" s="1"/>
  <c r="J14" i="2"/>
  <c r="I14" i="2"/>
  <c r="W13" i="2"/>
  <c r="X13" i="2" s="1"/>
  <c r="Y13" i="2" s="1"/>
  <c r="Z13" i="2" s="1"/>
  <c r="O13" i="2"/>
  <c r="T13" i="2" s="1"/>
  <c r="N13" i="2"/>
  <c r="S13" i="2" s="1"/>
  <c r="M13" i="2"/>
  <c r="R13" i="2" s="1"/>
  <c r="L13" i="2"/>
  <c r="Q13" i="2" s="1"/>
  <c r="U13" i="2" s="1"/>
  <c r="J13" i="2"/>
  <c r="I13" i="2"/>
  <c r="X12" i="2"/>
  <c r="Y12" i="2" s="1"/>
  <c r="W12" i="2"/>
  <c r="O12" i="2"/>
  <c r="T12" i="2" s="1"/>
  <c r="N12" i="2"/>
  <c r="S12" i="2" s="1"/>
  <c r="M12" i="2"/>
  <c r="R12" i="2" s="1"/>
  <c r="L12" i="2"/>
  <c r="Q12" i="2" s="1"/>
  <c r="U12" i="2" s="1"/>
  <c r="J12" i="2"/>
  <c r="I12" i="2"/>
  <c r="W11" i="2"/>
  <c r="X11" i="2" s="1"/>
  <c r="Y11" i="2" s="1"/>
  <c r="O11" i="2"/>
  <c r="T11" i="2" s="1"/>
  <c r="N11" i="2"/>
  <c r="S11" i="2" s="1"/>
  <c r="M11" i="2"/>
  <c r="R11" i="2" s="1"/>
  <c r="L11" i="2"/>
  <c r="Q11" i="2" s="1"/>
  <c r="J11" i="2"/>
  <c r="I11" i="2"/>
  <c r="X10" i="2"/>
  <c r="Y10" i="2" s="1"/>
  <c r="W10" i="2"/>
  <c r="O10" i="2"/>
  <c r="T10" i="2" s="1"/>
  <c r="N10" i="2"/>
  <c r="S10" i="2" s="1"/>
  <c r="M10" i="2"/>
  <c r="R10" i="2" s="1"/>
  <c r="L10" i="2"/>
  <c r="Q10" i="2" s="1"/>
  <c r="J10" i="2"/>
  <c r="I10" i="2"/>
  <c r="W9" i="2"/>
  <c r="X9" i="2" s="1"/>
  <c r="Y9" i="2" s="1"/>
  <c r="O9" i="2"/>
  <c r="T9" i="2" s="1"/>
  <c r="N9" i="2"/>
  <c r="S9" i="2" s="1"/>
  <c r="M9" i="2"/>
  <c r="R9" i="2" s="1"/>
  <c r="L9" i="2"/>
  <c r="Q9" i="2" s="1"/>
  <c r="J9" i="2"/>
  <c r="I9" i="2"/>
  <c r="X8" i="2"/>
  <c r="Y8" i="2" s="1"/>
  <c r="W8" i="2"/>
  <c r="O8" i="2"/>
  <c r="T8" i="2" s="1"/>
  <c r="N8" i="2"/>
  <c r="S8" i="2" s="1"/>
  <c r="M8" i="2"/>
  <c r="R8" i="2" s="1"/>
  <c r="L8" i="2"/>
  <c r="Q8" i="2" s="1"/>
  <c r="J8" i="2"/>
  <c r="I8" i="2"/>
  <c r="W7" i="2"/>
  <c r="X7" i="2" s="1"/>
  <c r="Y7" i="2" s="1"/>
  <c r="O7" i="2"/>
  <c r="T7" i="2" s="1"/>
  <c r="N7" i="2"/>
  <c r="S7" i="2" s="1"/>
  <c r="M7" i="2"/>
  <c r="R7" i="2" s="1"/>
  <c r="L7" i="2"/>
  <c r="Q7" i="2" s="1"/>
  <c r="J7" i="2"/>
  <c r="I7" i="2"/>
  <c r="X6" i="2"/>
  <c r="Y6" i="2" s="1"/>
  <c r="W6" i="2"/>
  <c r="O6" i="2"/>
  <c r="T6" i="2" s="1"/>
  <c r="N6" i="2"/>
  <c r="S6" i="2" s="1"/>
  <c r="M6" i="2"/>
  <c r="R6" i="2" s="1"/>
  <c r="L6" i="2"/>
  <c r="Q6" i="2" s="1"/>
  <c r="I6" i="2"/>
  <c r="X5" i="2"/>
  <c r="Y5" i="2" s="1"/>
  <c r="W5" i="2"/>
  <c r="O5" i="2"/>
  <c r="T5" i="2" s="1"/>
  <c r="N5" i="2"/>
  <c r="S5" i="2" s="1"/>
  <c r="M5" i="2"/>
  <c r="R5" i="2" s="1"/>
  <c r="L5" i="2"/>
  <c r="Q5" i="2" s="1"/>
  <c r="U5" i="2" s="1"/>
  <c r="J5" i="2"/>
  <c r="I5" i="2"/>
  <c r="W4" i="2"/>
  <c r="X4" i="2" s="1"/>
  <c r="Y4" i="2" s="1"/>
  <c r="O4" i="2"/>
  <c r="T4" i="2" s="1"/>
  <c r="N4" i="2"/>
  <c r="S4" i="2" s="1"/>
  <c r="M4" i="2"/>
  <c r="R4" i="2" s="1"/>
  <c r="L4" i="2"/>
  <c r="Q4" i="2" s="1"/>
  <c r="J4" i="2"/>
  <c r="I4" i="2"/>
  <c r="R12" i="1" l="1"/>
  <c r="W12" i="1" s="1"/>
  <c r="R4" i="1"/>
  <c r="R5" i="1"/>
  <c r="R13" i="1"/>
  <c r="W13" i="1" s="1"/>
  <c r="R11" i="1"/>
  <c r="W4" i="1"/>
  <c r="R8" i="1"/>
  <c r="W8" i="1" s="1"/>
  <c r="R9" i="1"/>
  <c r="W9" i="1" s="1"/>
  <c r="R10" i="1"/>
  <c r="R16" i="1"/>
  <c r="W16" i="1" s="1"/>
  <c r="W5" i="1"/>
  <c r="R7" i="1"/>
  <c r="W7" i="1" s="1"/>
  <c r="R15" i="1"/>
  <c r="W15" i="1" s="1"/>
  <c r="R6" i="1"/>
  <c r="W6" i="1" s="1"/>
  <c r="R14" i="1"/>
  <c r="W14" i="1" s="1"/>
  <c r="W10" i="1"/>
  <c r="W11" i="1"/>
  <c r="U10" i="2"/>
  <c r="Z10" i="2" s="1"/>
  <c r="U8" i="2"/>
  <c r="U16" i="2"/>
  <c r="Z16" i="2" s="1"/>
  <c r="U6" i="2"/>
  <c r="U7" i="2"/>
  <c r="Z7" i="2" s="1"/>
  <c r="Z8" i="2"/>
  <c r="U14" i="2"/>
  <c r="U15" i="2"/>
  <c r="Z15" i="2" s="1"/>
  <c r="U22" i="2"/>
  <c r="Z22" i="2" s="1"/>
  <c r="U23" i="2"/>
  <c r="Z23" i="2" s="1"/>
  <c r="Z14" i="2"/>
  <c r="U4" i="2"/>
  <c r="Z4" i="2" s="1"/>
  <c r="U11" i="2"/>
  <c r="Z12" i="2"/>
  <c r="U18" i="2"/>
  <c r="Z18" i="2" s="1"/>
  <c r="U19" i="2"/>
  <c r="Z19" i="2" s="1"/>
  <c r="Z20" i="2"/>
  <c r="Z6" i="2"/>
  <c r="Z5" i="2"/>
  <c r="Z11" i="2"/>
  <c r="U9" i="2"/>
  <c r="Z9" i="2" s="1"/>
  <c r="U17" i="2"/>
  <c r="Z17" i="2" s="1"/>
  <c r="U24" i="2"/>
  <c r="Z24" i="2" s="1"/>
  <c r="U25" i="2"/>
  <c r="Z25" i="2"/>
  <c r="W31" i="3" l="1"/>
  <c r="X31" i="3" s="1"/>
  <c r="Y31" i="3" s="1"/>
  <c r="O31" i="3"/>
  <c r="T31" i="3" s="1"/>
  <c r="N31" i="3"/>
  <c r="S31" i="3" s="1"/>
  <c r="M31" i="3"/>
  <c r="R31" i="3" s="1"/>
  <c r="L31" i="3"/>
  <c r="Q31" i="3" s="1"/>
  <c r="J31" i="3"/>
  <c r="I31" i="3"/>
  <c r="W30" i="3"/>
  <c r="X30" i="3" s="1"/>
  <c r="Y30" i="3" s="1"/>
  <c r="O30" i="3"/>
  <c r="T30" i="3" s="1"/>
  <c r="N30" i="3"/>
  <c r="S30" i="3" s="1"/>
  <c r="M30" i="3"/>
  <c r="R30" i="3" s="1"/>
  <c r="L30" i="3"/>
  <c r="Q30" i="3" s="1"/>
  <c r="I30" i="3"/>
  <c r="W29" i="3"/>
  <c r="X29" i="3" s="1"/>
  <c r="Y29" i="3" s="1"/>
  <c r="O29" i="3"/>
  <c r="T29" i="3" s="1"/>
  <c r="N29" i="3"/>
  <c r="S29" i="3" s="1"/>
  <c r="M29" i="3"/>
  <c r="R29" i="3" s="1"/>
  <c r="L29" i="3"/>
  <c r="Q29" i="3" s="1"/>
  <c r="J29" i="3"/>
  <c r="I29" i="3"/>
  <c r="W28" i="3"/>
  <c r="X28" i="3" s="1"/>
  <c r="Y28" i="3" s="1"/>
  <c r="O28" i="3"/>
  <c r="T28" i="3" s="1"/>
  <c r="N28" i="3"/>
  <c r="S28" i="3" s="1"/>
  <c r="M28" i="3"/>
  <c r="R28" i="3" s="1"/>
  <c r="L28" i="3"/>
  <c r="Q28" i="3" s="1"/>
  <c r="J28" i="3"/>
  <c r="I28" i="3"/>
  <c r="W27" i="3"/>
  <c r="X27" i="3" s="1"/>
  <c r="Y27" i="3" s="1"/>
  <c r="O27" i="3"/>
  <c r="T27" i="3" s="1"/>
  <c r="N27" i="3"/>
  <c r="S27" i="3" s="1"/>
  <c r="M27" i="3"/>
  <c r="R27" i="3" s="1"/>
  <c r="L27" i="3"/>
  <c r="Q27" i="3" s="1"/>
  <c r="J27" i="3"/>
  <c r="I27" i="3"/>
  <c r="W26" i="3"/>
  <c r="X26" i="3" s="1"/>
  <c r="Y26" i="3" s="1"/>
  <c r="O26" i="3"/>
  <c r="T26" i="3" s="1"/>
  <c r="N26" i="3"/>
  <c r="S26" i="3" s="1"/>
  <c r="M26" i="3"/>
  <c r="R26" i="3" s="1"/>
  <c r="L26" i="3"/>
  <c r="Q26" i="3" s="1"/>
  <c r="J26" i="3"/>
  <c r="I26" i="3"/>
  <c r="W25" i="3"/>
  <c r="X25" i="3" s="1"/>
  <c r="Y25" i="3" s="1"/>
  <c r="O25" i="3"/>
  <c r="T25" i="3" s="1"/>
  <c r="N25" i="3"/>
  <c r="S25" i="3" s="1"/>
  <c r="M25" i="3"/>
  <c r="R25" i="3" s="1"/>
  <c r="L25" i="3"/>
  <c r="Q25" i="3" s="1"/>
  <c r="J25" i="3"/>
  <c r="I25" i="3"/>
  <c r="W24" i="3"/>
  <c r="X24" i="3" s="1"/>
  <c r="Y24" i="3" s="1"/>
  <c r="R24" i="3"/>
  <c r="O24" i="3"/>
  <c r="T24" i="3" s="1"/>
  <c r="N24" i="3"/>
  <c r="S24" i="3" s="1"/>
  <c r="M24" i="3"/>
  <c r="L24" i="3"/>
  <c r="Q24" i="3" s="1"/>
  <c r="J24" i="3"/>
  <c r="I24" i="3"/>
  <c r="W23" i="3"/>
  <c r="X23" i="3" s="1"/>
  <c r="Y23" i="3" s="1"/>
  <c r="O23" i="3"/>
  <c r="T23" i="3" s="1"/>
  <c r="N23" i="3"/>
  <c r="S23" i="3" s="1"/>
  <c r="M23" i="3"/>
  <c r="R23" i="3" s="1"/>
  <c r="L23" i="3"/>
  <c r="Q23" i="3" s="1"/>
  <c r="I23" i="3"/>
  <c r="W22" i="3"/>
  <c r="X22" i="3" s="1"/>
  <c r="Y22" i="3" s="1"/>
  <c r="O22" i="3"/>
  <c r="T22" i="3" s="1"/>
  <c r="N22" i="3"/>
  <c r="S22" i="3" s="1"/>
  <c r="M22" i="3"/>
  <c r="R22" i="3" s="1"/>
  <c r="L22" i="3"/>
  <c r="Q22" i="3" s="1"/>
  <c r="J22" i="3"/>
  <c r="I22" i="3"/>
  <c r="W21" i="3"/>
  <c r="X21" i="3" s="1"/>
  <c r="Y21" i="3" s="1"/>
  <c r="O21" i="3"/>
  <c r="T21" i="3" s="1"/>
  <c r="N21" i="3"/>
  <c r="S21" i="3" s="1"/>
  <c r="M21" i="3"/>
  <c r="R21" i="3" s="1"/>
  <c r="L21" i="3"/>
  <c r="Q21" i="3" s="1"/>
  <c r="J21" i="3"/>
  <c r="I21" i="3"/>
  <c r="W20" i="3"/>
  <c r="X20" i="3" s="1"/>
  <c r="Y20" i="3" s="1"/>
  <c r="O20" i="3"/>
  <c r="T20" i="3" s="1"/>
  <c r="N20" i="3"/>
  <c r="S20" i="3" s="1"/>
  <c r="M20" i="3"/>
  <c r="R20" i="3" s="1"/>
  <c r="L20" i="3"/>
  <c r="Q20" i="3" s="1"/>
  <c r="J20" i="3"/>
  <c r="I20" i="3"/>
  <c r="W19" i="3"/>
  <c r="X19" i="3" s="1"/>
  <c r="Y19" i="3" s="1"/>
  <c r="O19" i="3"/>
  <c r="T19" i="3" s="1"/>
  <c r="N19" i="3"/>
  <c r="S19" i="3" s="1"/>
  <c r="M19" i="3"/>
  <c r="R19" i="3" s="1"/>
  <c r="L19" i="3"/>
  <c r="Q19" i="3" s="1"/>
  <c r="J19" i="3"/>
  <c r="I19" i="3"/>
  <c r="W18" i="3"/>
  <c r="X18" i="3" s="1"/>
  <c r="Y18" i="3" s="1"/>
  <c r="O18" i="3"/>
  <c r="T18" i="3" s="1"/>
  <c r="N18" i="3"/>
  <c r="S18" i="3" s="1"/>
  <c r="M18" i="3"/>
  <c r="R18" i="3" s="1"/>
  <c r="L18" i="3"/>
  <c r="Q18" i="3" s="1"/>
  <c r="J18" i="3"/>
  <c r="I18" i="3"/>
  <c r="W17" i="3"/>
  <c r="X17" i="3" s="1"/>
  <c r="Y17" i="3" s="1"/>
  <c r="O17" i="3"/>
  <c r="T17" i="3" s="1"/>
  <c r="N17" i="3"/>
  <c r="S17" i="3" s="1"/>
  <c r="M17" i="3"/>
  <c r="R17" i="3" s="1"/>
  <c r="L17" i="3"/>
  <c r="Q17" i="3" s="1"/>
  <c r="J17" i="3"/>
  <c r="I17" i="3"/>
  <c r="W16" i="3"/>
  <c r="X16" i="3" s="1"/>
  <c r="Y16" i="3" s="1"/>
  <c r="O16" i="3"/>
  <c r="T16" i="3" s="1"/>
  <c r="N16" i="3"/>
  <c r="S16" i="3" s="1"/>
  <c r="M16" i="3"/>
  <c r="R16" i="3" s="1"/>
  <c r="L16" i="3"/>
  <c r="Q16" i="3" s="1"/>
  <c r="J16" i="3"/>
  <c r="I16" i="3"/>
  <c r="W15" i="3"/>
  <c r="X15" i="3" s="1"/>
  <c r="Y15" i="3" s="1"/>
  <c r="O15" i="3"/>
  <c r="T15" i="3" s="1"/>
  <c r="N15" i="3"/>
  <c r="S15" i="3" s="1"/>
  <c r="M15" i="3"/>
  <c r="R15" i="3" s="1"/>
  <c r="L15" i="3"/>
  <c r="Q15" i="3" s="1"/>
  <c r="J15" i="3"/>
  <c r="I15" i="3"/>
  <c r="W14" i="3"/>
  <c r="X14" i="3" s="1"/>
  <c r="Y14" i="3" s="1"/>
  <c r="S14" i="3"/>
  <c r="O14" i="3"/>
  <c r="T14" i="3" s="1"/>
  <c r="N14" i="3"/>
  <c r="M14" i="3"/>
  <c r="R14" i="3" s="1"/>
  <c r="L14" i="3"/>
  <c r="Q14" i="3" s="1"/>
  <c r="I14" i="3"/>
  <c r="W13" i="3"/>
  <c r="X13" i="3" s="1"/>
  <c r="Y13" i="3" s="1"/>
  <c r="O13" i="3"/>
  <c r="T13" i="3" s="1"/>
  <c r="N13" i="3"/>
  <c r="S13" i="3" s="1"/>
  <c r="M13" i="3"/>
  <c r="R13" i="3" s="1"/>
  <c r="L13" i="3"/>
  <c r="Q13" i="3" s="1"/>
  <c r="J13" i="3"/>
  <c r="I13" i="3"/>
  <c r="Y12" i="3"/>
  <c r="W12" i="3"/>
  <c r="X12" i="3" s="1"/>
  <c r="O12" i="3"/>
  <c r="T12" i="3" s="1"/>
  <c r="N12" i="3"/>
  <c r="S12" i="3" s="1"/>
  <c r="M12" i="3"/>
  <c r="R12" i="3" s="1"/>
  <c r="L12" i="3"/>
  <c r="Q12" i="3" s="1"/>
  <c r="J12" i="3"/>
  <c r="I12" i="3"/>
  <c r="Y4" i="3"/>
  <c r="W4" i="3"/>
  <c r="X4" i="3" s="1"/>
  <c r="T4" i="3"/>
  <c r="O4" i="3"/>
  <c r="N4" i="3"/>
  <c r="S4" i="3" s="1"/>
  <c r="M4" i="3"/>
  <c r="R4" i="3" s="1"/>
  <c r="L4" i="3"/>
  <c r="Q4" i="3" s="1"/>
  <c r="J4" i="3"/>
  <c r="I4" i="3"/>
  <c r="U17" i="3" l="1"/>
  <c r="U18" i="3"/>
  <c r="Z18" i="3" s="1"/>
  <c r="U20" i="3"/>
  <c r="U14" i="3"/>
  <c r="Z14" i="3" s="1"/>
  <c r="U16" i="3"/>
  <c r="Z16" i="3" s="1"/>
  <c r="U27" i="3"/>
  <c r="Z27" i="3" s="1"/>
  <c r="U4" i="3"/>
  <c r="Z4" i="3" s="1"/>
  <c r="U13" i="3"/>
  <c r="Z13" i="3" s="1"/>
  <c r="U21" i="3"/>
  <c r="U22" i="3"/>
  <c r="Z22" i="3" s="1"/>
  <c r="U23" i="3"/>
  <c r="U30" i="3"/>
  <c r="Z30" i="3" s="1"/>
  <c r="Z20" i="3"/>
  <c r="Z23" i="3"/>
  <c r="U19" i="3"/>
  <c r="Z19" i="3" s="1"/>
  <c r="U12" i="3"/>
  <c r="U26" i="3"/>
  <c r="Z26" i="3" s="1"/>
  <c r="Z12" i="3"/>
  <c r="Z29" i="3"/>
  <c r="U31" i="3"/>
  <c r="U15" i="3"/>
  <c r="Z15" i="3" s="1"/>
  <c r="Z17" i="3"/>
  <c r="Z21" i="3"/>
  <c r="U24" i="3"/>
  <c r="Z24" i="3" s="1"/>
  <c r="U25" i="3"/>
  <c r="Z25" i="3" s="1"/>
  <c r="U28" i="3"/>
  <c r="Z28" i="3" s="1"/>
  <c r="U29" i="3"/>
  <c r="Z31" i="3"/>
</calcChain>
</file>

<file path=xl/sharedStrings.xml><?xml version="1.0" encoding="utf-8"?>
<sst xmlns="http://schemas.openxmlformats.org/spreadsheetml/2006/main" count="139" uniqueCount="98">
  <si>
    <t>moyenne</t>
  </si>
  <si>
    <t>T1</t>
  </si>
  <si>
    <t>T2</t>
  </si>
  <si>
    <t>T3</t>
  </si>
  <si>
    <t xml:space="preserve">Tps idéal </t>
  </si>
  <si>
    <t>Tps ideal</t>
  </si>
  <si>
    <t>P1</t>
  </si>
  <si>
    <t>P2</t>
  </si>
  <si>
    <t>P3</t>
  </si>
  <si>
    <t>pen tour</t>
  </si>
  <si>
    <t xml:space="preserve">Tps total </t>
  </si>
  <si>
    <t xml:space="preserve">TPS MOYEN </t>
  </si>
  <si>
    <t>Pen MOY x1,5</t>
  </si>
  <si>
    <t>Bottriaux Eric</t>
  </si>
  <si>
    <t>Delorge D</t>
  </si>
  <si>
    <t>Deloge S</t>
  </si>
  <si>
    <t>Denorm Guillaume</t>
  </si>
  <si>
    <t>Dupont Fabien</t>
  </si>
  <si>
    <t>Lebron Manuel</t>
  </si>
  <si>
    <t>Leotard Nadine</t>
  </si>
  <si>
    <t>Lust Pascal</t>
  </si>
  <si>
    <t>Pieropan Luc</t>
  </si>
  <si>
    <t>Royez Sophie</t>
  </si>
  <si>
    <t>Van Nedervelde L</t>
  </si>
  <si>
    <t>Burgalat Simon</t>
  </si>
  <si>
    <t>Livin Laurent</t>
  </si>
  <si>
    <t>Distance tour : 7,600 km</t>
  </si>
  <si>
    <t xml:space="preserve">Point </t>
  </si>
  <si>
    <t>Moyenne choisie</t>
  </si>
  <si>
    <t>=</t>
  </si>
  <si>
    <t xml:space="preserve">Position </t>
  </si>
  <si>
    <t>T4</t>
  </si>
  <si>
    <t>P4</t>
  </si>
  <si>
    <t>Pen MOY x2</t>
  </si>
  <si>
    <t>Leotard Bernard</t>
  </si>
  <si>
    <t>Thibaut Philippe</t>
  </si>
  <si>
    <t>Maréchal Patrice</t>
  </si>
  <si>
    <t>Thiry Pierre</t>
  </si>
  <si>
    <t>Tevel Yvonic</t>
  </si>
  <si>
    <t>Hardat Louis</t>
  </si>
  <si>
    <t>Dubois Mathieu</t>
  </si>
  <si>
    <t>Minet Françoise</t>
  </si>
  <si>
    <t>Keuwez Damien</t>
  </si>
  <si>
    <t>Pireau Laurent</t>
  </si>
  <si>
    <t>Minique Christian</t>
  </si>
  <si>
    <t>Ruyckens John</t>
  </si>
  <si>
    <t>Gohy Philippe</t>
  </si>
  <si>
    <t>Delhoye Eric</t>
  </si>
  <si>
    <t>Regnier Philippe</t>
  </si>
  <si>
    <t>Transfert A --&gt; A'</t>
  </si>
  <si>
    <t xml:space="preserve">Charloteaux Thierry </t>
  </si>
  <si>
    <t>Clippe Frédéric</t>
  </si>
  <si>
    <t>Minsier Laurent</t>
  </si>
  <si>
    <t>Laloyaux Jean-Louis</t>
  </si>
  <si>
    <t>Klasser Florent</t>
  </si>
  <si>
    <t>Moreau Michel</t>
  </si>
  <si>
    <t>Roots Alexis</t>
  </si>
  <si>
    <t>NOUVEAU --&gt; copain de J Brasseur</t>
  </si>
  <si>
    <t>Loir Jean-Bernard</t>
  </si>
  <si>
    <t>Hauthier Jean-François</t>
  </si>
  <si>
    <t>Goethals Edouard</t>
  </si>
  <si>
    <t>Clément Jérôme</t>
  </si>
  <si>
    <t>Minsier Maxime</t>
  </si>
  <si>
    <t>Sans Alexandre</t>
  </si>
  <si>
    <t xml:space="preserve">CHRONOMETREUR : Sébastien Wallet et Cédric Mascaux </t>
  </si>
  <si>
    <t>Thibaut Hubert</t>
  </si>
  <si>
    <t>Coulon Ruddy</t>
  </si>
  <si>
    <t>Thibaut François</t>
  </si>
  <si>
    <t>Docquiers Serge</t>
  </si>
  <si>
    <t>Goethals Jean-Olivier</t>
  </si>
  <si>
    <t>Brunebarbe Sébastien</t>
  </si>
  <si>
    <t>Dargent Fabien</t>
  </si>
  <si>
    <t>Lapotre François</t>
  </si>
  <si>
    <t>Meunier Patrick</t>
  </si>
  <si>
    <t>Degavre-Haube David</t>
  </si>
  <si>
    <t xml:space="preserve">Corbugy Pascal </t>
  </si>
  <si>
    <t>Badot Pierre</t>
  </si>
  <si>
    <t>Thibaut Vincent</t>
  </si>
  <si>
    <t xml:space="preserve">Boeckx Pascal </t>
  </si>
  <si>
    <t>Monkerhey Franz</t>
  </si>
  <si>
    <t>Thibaut Louis</t>
  </si>
  <si>
    <t>Vandevelde Luc</t>
  </si>
  <si>
    <t>Daemekens Francis</t>
  </si>
  <si>
    <t xml:space="preserve">Hughes Amant </t>
  </si>
  <si>
    <t>Poelart Abel</t>
  </si>
  <si>
    <t>Brasseur Jérôme</t>
  </si>
  <si>
    <t>Quertinmont Axel</t>
  </si>
  <si>
    <t>Position</t>
  </si>
  <si>
    <t xml:space="preserve">moyenne choisie </t>
  </si>
  <si>
    <t>Distance tour : 6,700km</t>
  </si>
  <si>
    <t>REMARQUES</t>
  </si>
  <si>
    <t>Point</t>
  </si>
  <si>
    <t>CHRONOMETREUR : Franck Charlet / Geoffrey Senko / Baptiste Corbugy / Chrétien Frédéric</t>
  </si>
  <si>
    <t>CHRONOMETREUR : Thomas Dupuis / Frédéric Corbugy</t>
  </si>
  <si>
    <t xml:space="preserve">Pén TOTALE </t>
  </si>
  <si>
    <t>GROUPE A PRIME</t>
  </si>
  <si>
    <t xml:space="preserve">GROUPE A </t>
  </si>
  <si>
    <t>GROUPE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</si>
</sst>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h:mm:ss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164" fontId="0" fillId="2" borderId="1" xfId="0" applyNumberFormat="1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4" borderId="1" xfId="0" applyNumberFormat="1" applyFill="1" applyBorder="1"/>
    <xf numFmtId="0" fontId="0" fillId="0" borderId="5" xfId="0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164" fontId="0" fillId="0" borderId="1" xfId="0" applyNumberFormat="1" applyBorder="1"/>
    <xf numFmtId="43" fontId="0" fillId="0" borderId="1" xfId="1" applyFont="1" applyBorder="1"/>
    <xf numFmtId="164" fontId="0" fillId="0" borderId="1" xfId="0" applyNumberFormat="1" applyBorder="1" applyAlignment="1">
      <alignment horizontal="center" vertical="center"/>
    </xf>
    <xf numFmtId="21" fontId="0" fillId="0" borderId="1" xfId="0" applyNumberFormat="1" applyBorder="1"/>
    <xf numFmtId="164" fontId="0" fillId="3" borderId="1" xfId="0" applyNumberFormat="1" applyFill="1" applyBorder="1"/>
    <xf numFmtId="0" fontId="0" fillId="0" borderId="1" xfId="0" applyFill="1" applyBorder="1" applyAlignment="1">
      <alignment horizontal="left"/>
    </xf>
    <xf numFmtId="0" fontId="0" fillId="0" borderId="6" xfId="0" applyBorder="1"/>
    <xf numFmtId="21" fontId="0" fillId="0" borderId="6" xfId="0" applyNumberFormat="1" applyBorder="1"/>
    <xf numFmtId="164" fontId="0" fillId="0" borderId="6" xfId="0" applyNumberFormat="1" applyBorder="1"/>
    <xf numFmtId="43" fontId="0" fillId="0" borderId="6" xfId="1" applyFont="1" applyBorder="1"/>
    <xf numFmtId="164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left"/>
    </xf>
    <xf numFmtId="16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/>
    </xf>
    <xf numFmtId="164" fontId="0" fillId="0" borderId="10" xfId="0" applyNumberFormat="1" applyBorder="1"/>
    <xf numFmtId="164" fontId="0" fillId="0" borderId="11" xfId="0" applyNumberFormat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3" fontId="0" fillId="0" borderId="10" xfId="1" applyFont="1" applyBorder="1"/>
    <xf numFmtId="43" fontId="0" fillId="0" borderId="11" xfId="1" applyFont="1" applyBorder="1"/>
    <xf numFmtId="0" fontId="0" fillId="0" borderId="11" xfId="0" applyBorder="1"/>
    <xf numFmtId="164" fontId="0" fillId="0" borderId="16" xfId="0" applyNumberFormat="1" applyBorder="1" applyAlignment="1">
      <alignment horizontal="center" vertical="center"/>
    </xf>
    <xf numFmtId="0" fontId="0" fillId="0" borderId="16" xfId="0" applyBorder="1"/>
    <xf numFmtId="21" fontId="2" fillId="4" borderId="17" xfId="1" applyNumberFormat="1" applyFont="1" applyFill="1" applyBorder="1"/>
    <xf numFmtId="164" fontId="0" fillId="4" borderId="18" xfId="0" applyNumberFormat="1" applyFill="1" applyBorder="1"/>
    <xf numFmtId="164" fontId="0" fillId="4" borderId="19" xfId="0" applyNumberFormat="1" applyFill="1" applyBorder="1"/>
    <xf numFmtId="21" fontId="2" fillId="4" borderId="20" xfId="1" applyNumberFormat="1" applyFont="1" applyFill="1" applyBorder="1"/>
    <xf numFmtId="164" fontId="0" fillId="4" borderId="21" xfId="0" applyNumberFormat="1" applyFill="1" applyBorder="1"/>
    <xf numFmtId="21" fontId="2" fillId="4" borderId="20" xfId="0" applyNumberFormat="1" applyFont="1" applyFill="1" applyBorder="1"/>
    <xf numFmtId="21" fontId="2" fillId="4" borderId="22" xfId="1" applyNumberFormat="1" applyFont="1" applyFill="1" applyBorder="1"/>
    <xf numFmtId="164" fontId="0" fillId="4" borderId="23" xfId="0" applyNumberFormat="1" applyFill="1" applyBorder="1"/>
    <xf numFmtId="164" fontId="0" fillId="4" borderId="24" xfId="0" applyNumberFormat="1" applyFill="1" applyBorder="1"/>
    <xf numFmtId="0" fontId="0" fillId="0" borderId="17" xfId="0" applyBorder="1"/>
    <xf numFmtId="0" fontId="0" fillId="0" borderId="18" xfId="0" applyBorder="1"/>
    <xf numFmtId="21" fontId="0" fillId="0" borderId="18" xfId="0" applyNumberFormat="1" applyBorder="1"/>
    <xf numFmtId="0" fontId="0" fillId="0" borderId="18" xfId="0" applyBorder="1" applyAlignment="1">
      <alignment horizontal="left"/>
    </xf>
    <xf numFmtId="164" fontId="0" fillId="0" borderId="18" xfId="0" applyNumberFormat="1" applyBorder="1"/>
    <xf numFmtId="43" fontId="0" fillId="0" borderId="18" xfId="1" applyFont="1" applyBorder="1"/>
    <xf numFmtId="43" fontId="0" fillId="0" borderId="25" xfId="1" applyFont="1" applyBorder="1"/>
    <xf numFmtId="164" fontId="0" fillId="0" borderId="26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164" fontId="0" fillId="0" borderId="25" xfId="0" applyNumberFormat="1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21" fontId="0" fillId="0" borderId="23" xfId="0" applyNumberFormat="1" applyBorder="1"/>
    <xf numFmtId="0" fontId="0" fillId="0" borderId="23" xfId="0" applyBorder="1" applyAlignment="1">
      <alignment horizontal="left"/>
    </xf>
    <xf numFmtId="164" fontId="0" fillId="0" borderId="23" xfId="0" applyNumberFormat="1" applyBorder="1"/>
    <xf numFmtId="43" fontId="0" fillId="0" borderId="23" xfId="1" applyFont="1" applyBorder="1"/>
    <xf numFmtId="43" fontId="0" fillId="0" borderId="27" xfId="1" applyFont="1" applyBorder="1"/>
    <xf numFmtId="164" fontId="0" fillId="0" borderId="28" xfId="0" applyNumberFormat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164" fontId="0" fillId="0" borderId="27" xfId="0" applyNumberFormat="1" applyBorder="1"/>
    <xf numFmtId="0" fontId="0" fillId="0" borderId="8" xfId="0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 vertical="center"/>
    </xf>
    <xf numFmtId="164" fontId="0" fillId="2" borderId="23" xfId="0" applyNumberFormat="1" applyFill="1" applyBorder="1"/>
    <xf numFmtId="164" fontId="0" fillId="0" borderId="23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164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1" fontId="0" fillId="0" borderId="9" xfId="0" applyNumberFormat="1" applyBorder="1" applyAlignment="1">
      <alignment horizontal="center"/>
    </xf>
    <xf numFmtId="0" fontId="0" fillId="0" borderId="10" xfId="0" applyBorder="1"/>
    <xf numFmtId="0" fontId="0" fillId="0" borderId="27" xfId="0" applyBorder="1"/>
    <xf numFmtId="0" fontId="0" fillId="0" borderId="15" xfId="0" applyBorder="1"/>
    <xf numFmtId="0" fontId="0" fillId="0" borderId="28" xfId="0" applyBorder="1"/>
    <xf numFmtId="164" fontId="0" fillId="2" borderId="18" xfId="0" applyNumberFormat="1" applyFill="1" applyBorder="1"/>
    <xf numFmtId="164" fontId="0" fillId="2" borderId="19" xfId="0" applyNumberFormat="1" applyFill="1" applyBorder="1"/>
    <xf numFmtId="164" fontId="0" fillId="2" borderId="21" xfId="0" applyNumberFormat="1" applyFill="1" applyBorder="1"/>
    <xf numFmtId="164" fontId="0" fillId="2" borderId="24" xfId="0" applyNumberFormat="1" applyFill="1" applyBorder="1"/>
    <xf numFmtId="1" fontId="0" fillId="0" borderId="31" xfId="1" applyNumberFormat="1" applyFon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1" fontId="0" fillId="0" borderId="3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8" xfId="0" applyFill="1" applyBorder="1" applyAlignment="1">
      <alignment horizontal="left"/>
    </xf>
    <xf numFmtId="0" fontId="0" fillId="0" borderId="8" xfId="0" applyFill="1" applyBorder="1"/>
    <xf numFmtId="21" fontId="2" fillId="2" borderId="17" xfId="0" applyNumberFormat="1" applyFont="1" applyFill="1" applyBorder="1"/>
    <xf numFmtId="21" fontId="2" fillId="2" borderId="20" xfId="0" applyNumberFormat="1" applyFont="1" applyFill="1" applyBorder="1"/>
    <xf numFmtId="21" fontId="2" fillId="2" borderId="20" xfId="1" applyNumberFormat="1" applyFont="1" applyFill="1" applyBorder="1"/>
    <xf numFmtId="21" fontId="2" fillId="2" borderId="22" xfId="0" applyNumberFormat="1" applyFont="1" applyFill="1" applyBorder="1"/>
    <xf numFmtId="164" fontId="0" fillId="0" borderId="8" xfId="0" applyNumberForma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odupui/Documents/Perso/Cyclo/regular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 A"/>
      <sheetName val="GR Aprim"/>
      <sheetName val="GR B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"/>
  <sheetViews>
    <sheetView workbookViewId="0">
      <selection activeCell="M2" sqref="M2"/>
    </sheetView>
  </sheetViews>
  <sheetFormatPr defaultRowHeight="15" x14ac:dyDescent="0.25"/>
  <cols>
    <col min="2" max="2" width="27.85546875" customWidth="1"/>
    <col min="3" max="3" width="11.5703125" hidden="1" customWidth="1"/>
    <col min="5" max="10" width="0" hidden="1" customWidth="1"/>
    <col min="11" max="14" width="9.140625" customWidth="1"/>
    <col min="15" max="15" width="8.85546875" customWidth="1"/>
    <col min="16" max="25" width="0" hidden="1" customWidth="1"/>
    <col min="26" max="26" width="12.28515625" style="6" bestFit="1" customWidth="1"/>
    <col min="27" max="27" width="9.140625" style="6"/>
  </cols>
  <sheetData>
    <row r="1" spans="1:27" ht="15.75" thickBot="1" x14ac:dyDescent="0.3">
      <c r="A1" s="6"/>
      <c r="B1" s="5" t="s">
        <v>96</v>
      </c>
      <c r="D1" s="7"/>
      <c r="AA1" s="10"/>
    </row>
    <row r="2" spans="1:27" ht="15.75" thickBot="1" x14ac:dyDescent="0.3">
      <c r="A2" s="6"/>
      <c r="D2" s="7"/>
      <c r="AA2" s="10"/>
    </row>
    <row r="3" spans="1:27" ht="15.75" thickBot="1" x14ac:dyDescent="0.3">
      <c r="A3" s="27" t="s">
        <v>30</v>
      </c>
      <c r="B3" s="28" t="s">
        <v>26</v>
      </c>
      <c r="C3" s="28"/>
      <c r="D3" s="29" t="s">
        <v>0</v>
      </c>
      <c r="E3" s="30" t="s">
        <v>1</v>
      </c>
      <c r="F3" s="30" t="s">
        <v>2</v>
      </c>
      <c r="G3" s="30" t="s">
        <v>3</v>
      </c>
      <c r="H3" s="30" t="s">
        <v>31</v>
      </c>
      <c r="I3" s="30" t="s">
        <v>4</v>
      </c>
      <c r="J3" s="31"/>
      <c r="K3" s="32" t="s">
        <v>5</v>
      </c>
      <c r="L3" s="113" t="s">
        <v>1</v>
      </c>
      <c r="M3" s="113" t="s">
        <v>2</v>
      </c>
      <c r="N3" s="113" t="s">
        <v>3</v>
      </c>
      <c r="O3" s="113" t="s">
        <v>31</v>
      </c>
      <c r="P3" s="32"/>
      <c r="Q3" s="32" t="s">
        <v>6</v>
      </c>
      <c r="R3" s="32" t="s">
        <v>7</v>
      </c>
      <c r="S3" s="32" t="s">
        <v>8</v>
      </c>
      <c r="T3" s="32" t="s">
        <v>32</v>
      </c>
      <c r="U3" s="32" t="s">
        <v>9</v>
      </c>
      <c r="V3" s="30"/>
      <c r="W3" s="30" t="s">
        <v>10</v>
      </c>
      <c r="X3" s="32" t="s">
        <v>11</v>
      </c>
      <c r="Y3" s="32" t="s">
        <v>33</v>
      </c>
      <c r="Z3" s="74" t="s">
        <v>94</v>
      </c>
      <c r="AA3" s="33" t="s">
        <v>27</v>
      </c>
    </row>
    <row r="4" spans="1:27" x14ac:dyDescent="0.25">
      <c r="A4" s="53">
        <v>1</v>
      </c>
      <c r="B4" s="54" t="s">
        <v>65</v>
      </c>
      <c r="C4" s="55">
        <v>7.63888888888886E-3</v>
      </c>
      <c r="D4" s="56">
        <v>27.8</v>
      </c>
      <c r="E4" s="57">
        <v>1.8981481481481481E-2</v>
      </c>
      <c r="F4" s="57">
        <v>3.0243055555555554E-2</v>
      </c>
      <c r="G4" s="57">
        <v>4.1631944444444451E-2</v>
      </c>
      <c r="H4" s="57">
        <v>5.3113425925925932E-2</v>
      </c>
      <c r="I4" s="58" t="e">
        <f t="shared" ref="I4:I23" si="0">$B$3*60/D4</f>
        <v>#VALUE!</v>
      </c>
      <c r="J4" s="59">
        <f>0.4*60</f>
        <v>24</v>
      </c>
      <c r="K4" s="44">
        <v>1.1388888888888888E-2</v>
      </c>
      <c r="L4" s="45">
        <f t="shared" ref="L4:L25" si="1">E4-C4</f>
        <v>1.1342592592592621E-2</v>
      </c>
      <c r="M4" s="45">
        <f t="shared" ref="M4:M25" si="2">F4-E4</f>
        <v>1.1261574074074073E-2</v>
      </c>
      <c r="N4" s="45">
        <f t="shared" ref="N4:N25" si="3">G4-F4</f>
        <v>1.1388888888888896E-2</v>
      </c>
      <c r="O4" s="46">
        <f t="shared" ref="O4:O25" si="4">H4-G4</f>
        <v>1.1481481481481481E-2</v>
      </c>
      <c r="P4" s="60"/>
      <c r="Q4" s="61">
        <f t="shared" ref="Q4:Q25" si="5">ABS(K4-L4)</f>
        <v>4.6296296296266526E-5</v>
      </c>
      <c r="R4" s="61">
        <f t="shared" ref="R4:R25" si="6">ABS(M4-K4)</f>
        <v>1.2731481481481448E-4</v>
      </c>
      <c r="S4" s="61">
        <f t="shared" ref="S4:S25" si="7">ABS(N4-K4)</f>
        <v>8.6736173798840355E-18</v>
      </c>
      <c r="T4" s="61">
        <f t="shared" ref="T4:T25" si="8">ABS(O4-K4)</f>
        <v>9.2592592592593767E-5</v>
      </c>
      <c r="U4" s="61">
        <f t="shared" ref="U4:U25" si="9">Q4+R4+S4+T4</f>
        <v>2.6620370370368344E-4</v>
      </c>
      <c r="V4" s="57"/>
      <c r="W4" s="57">
        <f t="shared" ref="W4:W25" si="10">H4-C4</f>
        <v>4.547453703703707E-2</v>
      </c>
      <c r="X4" s="57">
        <f t="shared" ref="X4:X25" si="11">W4/4</f>
        <v>1.1368634259259268E-2</v>
      </c>
      <c r="Y4" s="62">
        <f t="shared" ref="Y4:Y25" si="12">ABS(K4-X4)*2</f>
        <v>4.0509259259240149E-5</v>
      </c>
      <c r="Z4" s="75">
        <f t="shared" ref="Z4:Z25" si="13">Y4+U4</f>
        <v>3.0671296296292359E-4</v>
      </c>
      <c r="AA4" s="36">
        <v>50</v>
      </c>
    </row>
    <row r="5" spans="1:27" x14ac:dyDescent="0.25">
      <c r="A5" s="63">
        <v>2</v>
      </c>
      <c r="B5" s="13" t="s">
        <v>66</v>
      </c>
      <c r="C5" s="18">
        <v>6.2499999999999804E-3</v>
      </c>
      <c r="D5" s="14">
        <v>26.4</v>
      </c>
      <c r="E5" s="15">
        <v>1.8414351851851852E-2</v>
      </c>
      <c r="F5" s="15">
        <v>3.037037037037037E-2</v>
      </c>
      <c r="G5" s="15">
        <v>4.2361111111111106E-2</v>
      </c>
      <c r="H5" s="15">
        <v>5.4409722222222227E-2</v>
      </c>
      <c r="I5" s="16" t="e">
        <f t="shared" si="0"/>
        <v>#VALUE!</v>
      </c>
      <c r="J5" s="40">
        <f>0.27*60</f>
        <v>16.200000000000003</v>
      </c>
      <c r="K5" s="47">
        <v>1.1990740740740739E-2</v>
      </c>
      <c r="L5" s="8">
        <f t="shared" si="1"/>
        <v>1.2164351851851871E-2</v>
      </c>
      <c r="M5" s="8">
        <f t="shared" si="2"/>
        <v>1.1956018518518519E-2</v>
      </c>
      <c r="N5" s="8">
        <f t="shared" si="3"/>
        <v>1.1990740740740736E-2</v>
      </c>
      <c r="O5" s="48">
        <f t="shared" si="4"/>
        <v>1.2048611111111121E-2</v>
      </c>
      <c r="P5" s="42"/>
      <c r="Q5" s="17">
        <f t="shared" si="5"/>
        <v>1.7361111111113131E-4</v>
      </c>
      <c r="R5" s="17">
        <f t="shared" si="6"/>
        <v>3.4722222222220711E-5</v>
      </c>
      <c r="S5" s="17">
        <f t="shared" si="7"/>
        <v>3.4694469519536142E-18</v>
      </c>
      <c r="T5" s="17">
        <f t="shared" si="8"/>
        <v>5.787037037038173E-5</v>
      </c>
      <c r="U5" s="17">
        <f t="shared" si="9"/>
        <v>2.6620370370373722E-4</v>
      </c>
      <c r="V5" s="15"/>
      <c r="W5" s="15">
        <f t="shared" si="10"/>
        <v>4.815972222222225E-2</v>
      </c>
      <c r="X5" s="15">
        <f t="shared" si="11"/>
        <v>1.2039930555555562E-2</v>
      </c>
      <c r="Y5" s="35">
        <f t="shared" si="12"/>
        <v>9.8379629629646165E-5</v>
      </c>
      <c r="Z5" s="76">
        <f t="shared" si="13"/>
        <v>3.6458333333338339E-4</v>
      </c>
      <c r="AA5" s="37">
        <v>44</v>
      </c>
    </row>
    <row r="6" spans="1:27" x14ac:dyDescent="0.25">
      <c r="A6" s="63">
        <v>3</v>
      </c>
      <c r="B6" s="13" t="s">
        <v>67</v>
      </c>
      <c r="C6" s="18">
        <v>9.0277777777777301E-3</v>
      </c>
      <c r="D6" s="14">
        <v>32</v>
      </c>
      <c r="E6" s="15">
        <v>1.8854166666666665E-2</v>
      </c>
      <c r="F6" s="15">
        <v>2.8692129629629633E-2</v>
      </c>
      <c r="G6" s="15">
        <v>3.8796296296296294E-2</v>
      </c>
      <c r="H6" s="15">
        <v>4.87037037037037E-2</v>
      </c>
      <c r="I6" s="16" t="e">
        <f t="shared" si="0"/>
        <v>#VALUE!</v>
      </c>
      <c r="J6" s="40">
        <v>15</v>
      </c>
      <c r="K6" s="47">
        <v>9.8958333333333329E-3</v>
      </c>
      <c r="L6" s="8">
        <f t="shared" si="1"/>
        <v>9.8263888888889348E-3</v>
      </c>
      <c r="M6" s="8">
        <f t="shared" si="2"/>
        <v>9.8379629629629685E-3</v>
      </c>
      <c r="N6" s="8">
        <f t="shared" si="3"/>
        <v>1.0104166666666661E-2</v>
      </c>
      <c r="O6" s="48">
        <f t="shared" si="4"/>
        <v>9.9074074074074064E-3</v>
      </c>
      <c r="P6" s="42"/>
      <c r="Q6" s="17">
        <f t="shared" si="5"/>
        <v>6.9444444444398054E-5</v>
      </c>
      <c r="R6" s="17">
        <f t="shared" si="6"/>
        <v>5.7870370370364382E-5</v>
      </c>
      <c r="S6" s="17">
        <f t="shared" si="7"/>
        <v>2.0833333333332774E-4</v>
      </c>
      <c r="T6" s="17">
        <f t="shared" si="8"/>
        <v>1.157407407407357E-5</v>
      </c>
      <c r="U6" s="17">
        <f t="shared" si="9"/>
        <v>3.4722222222216374E-4</v>
      </c>
      <c r="V6" s="15"/>
      <c r="W6" s="15">
        <f t="shared" si="10"/>
        <v>3.9675925925925969E-2</v>
      </c>
      <c r="X6" s="15">
        <f t="shared" si="11"/>
        <v>9.9189814814814922E-3</v>
      </c>
      <c r="Y6" s="35">
        <f t="shared" si="12"/>
        <v>4.6296296296318568E-5</v>
      </c>
      <c r="Z6" s="76">
        <f t="shared" si="13"/>
        <v>3.9351851851848231E-4</v>
      </c>
      <c r="AA6" s="37">
        <v>39</v>
      </c>
    </row>
    <row r="7" spans="1:27" x14ac:dyDescent="0.25">
      <c r="A7" s="63">
        <v>4</v>
      </c>
      <c r="B7" s="13" t="s">
        <v>68</v>
      </c>
      <c r="C7" s="18">
        <v>6.5972222222221997E-3</v>
      </c>
      <c r="D7" s="14">
        <v>27.2</v>
      </c>
      <c r="E7" s="15">
        <v>1.7986111111111109E-2</v>
      </c>
      <c r="F7" s="15">
        <v>2.9490740740740744E-2</v>
      </c>
      <c r="G7" s="15">
        <v>4.099537037037037E-2</v>
      </c>
      <c r="H7" s="15">
        <v>5.258101851851852E-2</v>
      </c>
      <c r="I7" s="16" t="e">
        <f t="shared" si="0"/>
        <v>#VALUE!</v>
      </c>
      <c r="J7" s="40">
        <f>0.76*60</f>
        <v>45.6</v>
      </c>
      <c r="K7" s="47">
        <v>1.1643518518518518E-2</v>
      </c>
      <c r="L7" s="8">
        <f t="shared" si="1"/>
        <v>1.138888888888891E-2</v>
      </c>
      <c r="M7" s="8">
        <f t="shared" si="2"/>
        <v>1.1504629629629635E-2</v>
      </c>
      <c r="N7" s="8">
        <f t="shared" si="3"/>
        <v>1.1504629629629625E-2</v>
      </c>
      <c r="O7" s="48">
        <f t="shared" si="4"/>
        <v>1.158564814814815E-2</v>
      </c>
      <c r="P7" s="42"/>
      <c r="Q7" s="17">
        <f t="shared" si="5"/>
        <v>2.5462962962960814E-4</v>
      </c>
      <c r="R7" s="17">
        <f t="shared" si="6"/>
        <v>1.3888888888888284E-4</v>
      </c>
      <c r="S7" s="17">
        <f t="shared" si="7"/>
        <v>1.3888888888889325E-4</v>
      </c>
      <c r="T7" s="17">
        <f t="shared" si="8"/>
        <v>5.7870370370367852E-5</v>
      </c>
      <c r="U7" s="17">
        <f t="shared" si="9"/>
        <v>5.9027777777775209E-4</v>
      </c>
      <c r="V7" s="15"/>
      <c r="W7" s="15">
        <f t="shared" si="10"/>
        <v>4.5983796296296321E-2</v>
      </c>
      <c r="X7" s="15">
        <f t="shared" si="11"/>
        <v>1.149594907407408E-2</v>
      </c>
      <c r="Y7" s="35">
        <f t="shared" si="12"/>
        <v>2.9513888888887604E-4</v>
      </c>
      <c r="Z7" s="76">
        <f t="shared" si="13"/>
        <v>8.8541666666662813E-4</v>
      </c>
      <c r="AA7" s="37">
        <v>35</v>
      </c>
    </row>
    <row r="8" spans="1:27" x14ac:dyDescent="0.25">
      <c r="A8" s="63">
        <v>5</v>
      </c>
      <c r="B8" s="13" t="s">
        <v>69</v>
      </c>
      <c r="C8" s="18">
        <v>3.81944444444444E-3</v>
      </c>
      <c r="D8" s="14">
        <v>28.2</v>
      </c>
      <c r="E8" s="15">
        <v>1.4965277777777779E-2</v>
      </c>
      <c r="F8" s="15">
        <v>2.6331018518518517E-2</v>
      </c>
      <c r="G8" s="15">
        <v>3.8136574074074073E-2</v>
      </c>
      <c r="H8" s="15">
        <v>4.9548611111111113E-2</v>
      </c>
      <c r="I8" s="16" t="e">
        <f t="shared" si="0"/>
        <v>#VALUE!</v>
      </c>
      <c r="J8" s="40">
        <f>0.17*60</f>
        <v>10.200000000000001</v>
      </c>
      <c r="K8" s="47">
        <v>1.1226851851851854E-2</v>
      </c>
      <c r="L8" s="8">
        <f t="shared" si="1"/>
        <v>1.1145833333333339E-2</v>
      </c>
      <c r="M8" s="8">
        <f t="shared" si="2"/>
        <v>1.1365740740740739E-2</v>
      </c>
      <c r="N8" s="8">
        <f t="shared" si="3"/>
        <v>1.1805555555555555E-2</v>
      </c>
      <c r="O8" s="48">
        <f t="shared" si="4"/>
        <v>1.141203703703704E-2</v>
      </c>
      <c r="P8" s="42"/>
      <c r="Q8" s="17">
        <f t="shared" si="5"/>
        <v>8.1018518518514993E-5</v>
      </c>
      <c r="R8" s="17">
        <f t="shared" si="6"/>
        <v>1.3888888888888458E-4</v>
      </c>
      <c r="S8" s="17">
        <f t="shared" si="7"/>
        <v>5.7870370370370107E-4</v>
      </c>
      <c r="T8" s="17">
        <f t="shared" si="8"/>
        <v>1.851851851851858E-4</v>
      </c>
      <c r="U8" s="17">
        <f t="shared" si="9"/>
        <v>9.8379629629628644E-4</v>
      </c>
      <c r="V8" s="15"/>
      <c r="W8" s="15">
        <f t="shared" si="10"/>
        <v>4.5729166666666675E-2</v>
      </c>
      <c r="X8" s="15">
        <f t="shared" si="11"/>
        <v>1.1432291666666669E-2</v>
      </c>
      <c r="Y8" s="35">
        <f t="shared" si="12"/>
        <v>4.108796296296291E-4</v>
      </c>
      <c r="Z8" s="76">
        <f t="shared" si="13"/>
        <v>1.3946759259259155E-3</v>
      </c>
      <c r="AA8" s="37">
        <v>32</v>
      </c>
    </row>
    <row r="9" spans="1:27" x14ac:dyDescent="0.25">
      <c r="A9" s="63">
        <v>6</v>
      </c>
      <c r="B9" s="13" t="s">
        <v>70</v>
      </c>
      <c r="C9" s="18">
        <v>2.013888888888889E-2</v>
      </c>
      <c r="D9" s="14">
        <v>26.3</v>
      </c>
      <c r="E9" s="15">
        <v>3.2048611111111111E-2</v>
      </c>
      <c r="F9" s="15">
        <v>4.4155092592592593E-2</v>
      </c>
      <c r="G9" s="15">
        <v>5.5717592592592596E-2</v>
      </c>
      <c r="H9" s="15">
        <v>6.7418981481481483E-2</v>
      </c>
      <c r="I9" s="16" t="e">
        <f t="shared" si="0"/>
        <v>#VALUE!</v>
      </c>
      <c r="J9" s="40">
        <f>0.34*60</f>
        <v>20.400000000000002</v>
      </c>
      <c r="K9" s="47">
        <v>1.2037037037037035E-2</v>
      </c>
      <c r="L9" s="8">
        <f t="shared" si="1"/>
        <v>1.1909722222222221E-2</v>
      </c>
      <c r="M9" s="8">
        <f t="shared" si="2"/>
        <v>1.2106481481481482E-2</v>
      </c>
      <c r="N9" s="8">
        <f t="shared" si="3"/>
        <v>1.1562500000000003E-2</v>
      </c>
      <c r="O9" s="48">
        <f t="shared" si="4"/>
        <v>1.1701388888888886E-2</v>
      </c>
      <c r="P9" s="42"/>
      <c r="Q9" s="17">
        <f t="shared" si="5"/>
        <v>1.2731481481481448E-4</v>
      </c>
      <c r="R9" s="17">
        <f t="shared" si="6"/>
        <v>6.9444444444446626E-5</v>
      </c>
      <c r="S9" s="17">
        <f t="shared" si="7"/>
        <v>4.74537037037032E-4</v>
      </c>
      <c r="T9" s="17">
        <f t="shared" si="8"/>
        <v>3.3564814814814915E-4</v>
      </c>
      <c r="U9" s="17">
        <f t="shared" si="9"/>
        <v>1.0069444444444423E-3</v>
      </c>
      <c r="V9" s="15"/>
      <c r="W9" s="15">
        <f t="shared" si="10"/>
        <v>4.7280092592592596E-2</v>
      </c>
      <c r="X9" s="15">
        <f t="shared" si="11"/>
        <v>1.1820023148148149E-2</v>
      </c>
      <c r="Y9" s="35">
        <f t="shared" si="12"/>
        <v>4.3402777777777277E-4</v>
      </c>
      <c r="Z9" s="76">
        <f t="shared" si="13"/>
        <v>1.440972222222215E-3</v>
      </c>
      <c r="AA9" s="37">
        <v>30</v>
      </c>
    </row>
    <row r="10" spans="1:27" x14ac:dyDescent="0.25">
      <c r="A10" s="63">
        <v>7</v>
      </c>
      <c r="B10" s="13" t="s">
        <v>71</v>
      </c>
      <c r="C10" s="18">
        <v>4.8611111111110999E-3</v>
      </c>
      <c r="D10" s="14">
        <v>28.7</v>
      </c>
      <c r="E10" s="15">
        <v>1.5590277777777778E-2</v>
      </c>
      <c r="F10" s="15">
        <v>2.6111111111111113E-2</v>
      </c>
      <c r="G10" s="15">
        <v>3.6805555555555557E-2</v>
      </c>
      <c r="H10" s="15">
        <v>4.7812500000000001E-2</v>
      </c>
      <c r="I10" s="16" t="e">
        <f t="shared" si="0"/>
        <v>#VALUE!</v>
      </c>
      <c r="J10" s="40">
        <f>0.89*60</f>
        <v>53.4</v>
      </c>
      <c r="K10" s="47">
        <v>1.1030092592592591E-2</v>
      </c>
      <c r="L10" s="8">
        <f t="shared" si="1"/>
        <v>1.0729166666666679E-2</v>
      </c>
      <c r="M10" s="8">
        <f t="shared" si="2"/>
        <v>1.0520833333333335E-2</v>
      </c>
      <c r="N10" s="8">
        <f t="shared" si="3"/>
        <v>1.0694444444444444E-2</v>
      </c>
      <c r="O10" s="48">
        <f t="shared" si="4"/>
        <v>1.1006944444444444E-2</v>
      </c>
      <c r="P10" s="42"/>
      <c r="Q10" s="17">
        <f t="shared" si="5"/>
        <v>3.0092592592591283E-4</v>
      </c>
      <c r="R10" s="17">
        <f t="shared" si="6"/>
        <v>5.0925925925925618E-4</v>
      </c>
      <c r="S10" s="17">
        <f t="shared" si="7"/>
        <v>3.3564814814814742E-4</v>
      </c>
      <c r="T10" s="17">
        <f t="shared" si="8"/>
        <v>2.3148148148147141E-5</v>
      </c>
      <c r="U10" s="17">
        <f t="shared" si="9"/>
        <v>1.1689814814814636E-3</v>
      </c>
      <c r="V10" s="15"/>
      <c r="W10" s="15">
        <f t="shared" si="10"/>
        <v>4.29513888888889E-2</v>
      </c>
      <c r="X10" s="15">
        <f t="shared" si="11"/>
        <v>1.0737847222222225E-2</v>
      </c>
      <c r="Y10" s="35">
        <f t="shared" si="12"/>
        <v>5.8449074074073265E-4</v>
      </c>
      <c r="Z10" s="76">
        <f t="shared" si="13"/>
        <v>1.7534722222221962E-3</v>
      </c>
      <c r="AA10" s="37">
        <v>29</v>
      </c>
    </row>
    <row r="11" spans="1:27" x14ac:dyDescent="0.25">
      <c r="A11" s="63">
        <v>8</v>
      </c>
      <c r="B11" s="13" t="s">
        <v>72</v>
      </c>
      <c r="C11" s="18">
        <v>1.38888888888889E-3</v>
      </c>
      <c r="D11" s="14">
        <v>26.9</v>
      </c>
      <c r="E11" s="15">
        <v>1.3391203703703704E-2</v>
      </c>
      <c r="F11" s="15">
        <v>2.5092592592592593E-2</v>
      </c>
      <c r="G11" s="15">
        <v>3.7499999999999999E-2</v>
      </c>
      <c r="H11" s="15">
        <v>4.9687499999999996E-2</v>
      </c>
      <c r="I11" s="16" t="e">
        <f t="shared" si="0"/>
        <v>#VALUE!</v>
      </c>
      <c r="J11" s="40">
        <f>0.95*60</f>
        <v>57</v>
      </c>
      <c r="K11" s="47">
        <v>1.1770833333333333E-2</v>
      </c>
      <c r="L11" s="8">
        <f t="shared" si="1"/>
        <v>1.2002314814814813E-2</v>
      </c>
      <c r="M11" s="8">
        <f t="shared" si="2"/>
        <v>1.170138888888889E-2</v>
      </c>
      <c r="N11" s="8">
        <f t="shared" si="3"/>
        <v>1.2407407407407405E-2</v>
      </c>
      <c r="O11" s="48">
        <f t="shared" si="4"/>
        <v>1.2187499999999997E-2</v>
      </c>
      <c r="P11" s="42"/>
      <c r="Q11" s="17">
        <f t="shared" si="5"/>
        <v>2.3148148148148008E-4</v>
      </c>
      <c r="R11" s="17">
        <f t="shared" si="6"/>
        <v>6.9444444444443157E-5</v>
      </c>
      <c r="S11" s="17">
        <f t="shared" si="7"/>
        <v>6.3657407407407239E-4</v>
      </c>
      <c r="T11" s="17">
        <f t="shared" si="8"/>
        <v>4.1666666666666415E-4</v>
      </c>
      <c r="U11" s="17">
        <f t="shared" si="9"/>
        <v>1.3541666666666598E-3</v>
      </c>
      <c r="V11" s="15"/>
      <c r="W11" s="15">
        <f t="shared" si="10"/>
        <v>4.8298611111111105E-2</v>
      </c>
      <c r="X11" s="15">
        <f t="shared" si="11"/>
        <v>1.2074652777777776E-2</v>
      </c>
      <c r="Y11" s="35">
        <f t="shared" si="12"/>
        <v>6.0763888888888673E-4</v>
      </c>
      <c r="Z11" s="76">
        <f t="shared" si="13"/>
        <v>1.9618055555555465E-3</v>
      </c>
      <c r="AA11" s="37">
        <v>28</v>
      </c>
    </row>
    <row r="12" spans="1:27" x14ac:dyDescent="0.25">
      <c r="A12" s="63">
        <v>9</v>
      </c>
      <c r="B12" s="13" t="s">
        <v>73</v>
      </c>
      <c r="C12" s="18">
        <v>4.5138888888888798E-3</v>
      </c>
      <c r="D12" s="14">
        <v>26.8</v>
      </c>
      <c r="E12" s="15">
        <v>1.5833333333333335E-2</v>
      </c>
      <c r="F12" s="15">
        <v>2.7314814814814816E-2</v>
      </c>
      <c r="G12" s="15">
        <v>3.8738425925925926E-2</v>
      </c>
      <c r="H12" s="15">
        <v>5.0185185185185187E-2</v>
      </c>
      <c r="I12" s="16" t="e">
        <f t="shared" si="0"/>
        <v>#VALUE!</v>
      </c>
      <c r="J12" s="40">
        <f>0.01*60</f>
        <v>0.6</v>
      </c>
      <c r="K12" s="47">
        <v>1.1817129629629629E-2</v>
      </c>
      <c r="L12" s="8">
        <f t="shared" si="1"/>
        <v>1.1319444444444455E-2</v>
      </c>
      <c r="M12" s="8">
        <f t="shared" si="2"/>
        <v>1.1481481481481481E-2</v>
      </c>
      <c r="N12" s="8">
        <f t="shared" si="3"/>
        <v>1.142361111111111E-2</v>
      </c>
      <c r="O12" s="48">
        <f t="shared" si="4"/>
        <v>1.1446759259259261E-2</v>
      </c>
      <c r="P12" s="42"/>
      <c r="Q12" s="17">
        <f t="shared" si="5"/>
        <v>4.9768518518517393E-4</v>
      </c>
      <c r="R12" s="17">
        <f t="shared" si="6"/>
        <v>3.3564814814814742E-4</v>
      </c>
      <c r="S12" s="17">
        <f t="shared" si="7"/>
        <v>3.9351851851851874E-4</v>
      </c>
      <c r="T12" s="17">
        <f t="shared" si="8"/>
        <v>3.7037037037036813E-4</v>
      </c>
      <c r="U12" s="17">
        <f t="shared" si="9"/>
        <v>1.5972222222222082E-3</v>
      </c>
      <c r="V12" s="15"/>
      <c r="W12" s="15">
        <f t="shared" si="10"/>
        <v>4.5671296296296307E-2</v>
      </c>
      <c r="X12" s="15">
        <f t="shared" si="11"/>
        <v>1.1417824074074077E-2</v>
      </c>
      <c r="Y12" s="35">
        <f t="shared" si="12"/>
        <v>7.9861111111110411E-4</v>
      </c>
      <c r="Z12" s="76">
        <f t="shared" si="13"/>
        <v>2.3958333333333123E-3</v>
      </c>
      <c r="AA12" s="37">
        <v>27</v>
      </c>
    </row>
    <row r="13" spans="1:27" x14ac:dyDescent="0.25">
      <c r="A13" s="63">
        <v>10</v>
      </c>
      <c r="B13" s="13" t="s">
        <v>74</v>
      </c>
      <c r="C13" s="18">
        <v>0</v>
      </c>
      <c r="D13" s="14">
        <v>22.95</v>
      </c>
      <c r="E13" s="15">
        <v>1.3310185185185187E-2</v>
      </c>
      <c r="F13" s="15">
        <v>2.7337962962962963E-2</v>
      </c>
      <c r="G13" s="15">
        <v>4.1782407407407407E-2</v>
      </c>
      <c r="H13" s="15">
        <v>5.6238425925925928E-2</v>
      </c>
      <c r="I13" s="16" t="e">
        <f t="shared" si="0"/>
        <v>#VALUE!</v>
      </c>
      <c r="J13" s="40">
        <f>0.87*60</f>
        <v>52.2</v>
      </c>
      <c r="K13" s="47">
        <v>1.3796296296296298E-2</v>
      </c>
      <c r="L13" s="8">
        <f t="shared" si="1"/>
        <v>1.3310185185185187E-2</v>
      </c>
      <c r="M13" s="8">
        <f t="shared" si="2"/>
        <v>1.4027777777777776E-2</v>
      </c>
      <c r="N13" s="8">
        <f t="shared" si="3"/>
        <v>1.4444444444444444E-2</v>
      </c>
      <c r="O13" s="48">
        <f t="shared" si="4"/>
        <v>1.4456018518518521E-2</v>
      </c>
      <c r="P13" s="42"/>
      <c r="Q13" s="17">
        <f t="shared" si="5"/>
        <v>4.8611111111111077E-4</v>
      </c>
      <c r="R13" s="17">
        <f t="shared" si="6"/>
        <v>2.3148148148147835E-4</v>
      </c>
      <c r="S13" s="17">
        <f t="shared" si="7"/>
        <v>6.4814814814814596E-4</v>
      </c>
      <c r="T13" s="17">
        <f t="shared" si="8"/>
        <v>6.59722222222223E-4</v>
      </c>
      <c r="U13" s="17">
        <f t="shared" si="9"/>
        <v>2.0254629629629581E-3</v>
      </c>
      <c r="V13" s="15"/>
      <c r="W13" s="15">
        <f t="shared" si="10"/>
        <v>5.6238425925925928E-2</v>
      </c>
      <c r="X13" s="15">
        <f t="shared" si="11"/>
        <v>1.4059606481481482E-2</v>
      </c>
      <c r="Y13" s="35">
        <f t="shared" si="12"/>
        <v>5.2662037037036827E-4</v>
      </c>
      <c r="Z13" s="76">
        <f t="shared" si="13"/>
        <v>2.5520833333333263E-3</v>
      </c>
      <c r="AA13" s="37">
        <v>26</v>
      </c>
    </row>
    <row r="14" spans="1:27" x14ac:dyDescent="0.25">
      <c r="A14" s="63">
        <v>11</v>
      </c>
      <c r="B14" s="13" t="s">
        <v>75</v>
      </c>
      <c r="C14" s="18">
        <v>2.0833333333333298E-3</v>
      </c>
      <c r="D14" s="14">
        <v>23.5</v>
      </c>
      <c r="E14" s="15">
        <v>1.5868055555555555E-2</v>
      </c>
      <c r="F14" s="15">
        <v>2.9930555555555557E-2</v>
      </c>
      <c r="G14" s="15">
        <v>4.3888888888888887E-2</v>
      </c>
      <c r="H14" s="15">
        <v>5.7812499999999996E-2</v>
      </c>
      <c r="I14" s="16" t="e">
        <f t="shared" si="0"/>
        <v>#VALUE!</v>
      </c>
      <c r="J14" s="40">
        <f>0.4*60</f>
        <v>24</v>
      </c>
      <c r="K14" s="47">
        <v>1.3472222222222221E-2</v>
      </c>
      <c r="L14" s="8">
        <f t="shared" si="1"/>
        <v>1.3784722222222226E-2</v>
      </c>
      <c r="M14" s="8">
        <f t="shared" si="2"/>
        <v>1.4062500000000002E-2</v>
      </c>
      <c r="N14" s="8">
        <f t="shared" si="3"/>
        <v>1.395833333333333E-2</v>
      </c>
      <c r="O14" s="48">
        <f t="shared" si="4"/>
        <v>1.3923611111111109E-2</v>
      </c>
      <c r="P14" s="42"/>
      <c r="Q14" s="17">
        <f t="shared" si="5"/>
        <v>3.1250000000000548E-4</v>
      </c>
      <c r="R14" s="17">
        <f t="shared" si="6"/>
        <v>5.9027777777778158E-4</v>
      </c>
      <c r="S14" s="17">
        <f t="shared" si="7"/>
        <v>4.8611111111110904E-4</v>
      </c>
      <c r="T14" s="17">
        <f t="shared" si="8"/>
        <v>4.5138888888888833E-4</v>
      </c>
      <c r="U14" s="17">
        <f t="shared" si="9"/>
        <v>1.8402777777777844E-3</v>
      </c>
      <c r="V14" s="15"/>
      <c r="W14" s="15">
        <f t="shared" si="10"/>
        <v>5.5729166666666663E-2</v>
      </c>
      <c r="X14" s="15">
        <f t="shared" si="11"/>
        <v>1.3932291666666666E-2</v>
      </c>
      <c r="Y14" s="35">
        <f t="shared" si="12"/>
        <v>9.2013888888889048E-4</v>
      </c>
      <c r="Z14" s="76">
        <f t="shared" si="13"/>
        <v>2.7604166666666749E-3</v>
      </c>
      <c r="AA14" s="37">
        <v>25</v>
      </c>
    </row>
    <row r="15" spans="1:27" x14ac:dyDescent="0.25">
      <c r="A15" s="63">
        <v>12</v>
      </c>
      <c r="B15" s="13" t="s">
        <v>76</v>
      </c>
      <c r="C15" s="18">
        <v>4.1666666666666597E-3</v>
      </c>
      <c r="D15" s="14">
        <v>29.5</v>
      </c>
      <c r="E15" s="15">
        <v>1.4282407407407409E-2</v>
      </c>
      <c r="F15" s="15">
        <v>2.4652777777777777E-2</v>
      </c>
      <c r="G15" s="15">
        <v>3.5104166666666665E-2</v>
      </c>
      <c r="H15" s="15">
        <v>4.5196759259259256E-2</v>
      </c>
      <c r="I15" s="16" t="e">
        <f t="shared" si="0"/>
        <v>#VALUE!</v>
      </c>
      <c r="J15" s="40">
        <f>0.46*60</f>
        <v>27.6</v>
      </c>
      <c r="K15" s="47">
        <v>1.074074074074074E-2</v>
      </c>
      <c r="L15" s="8">
        <f t="shared" si="1"/>
        <v>1.0115740740740748E-2</v>
      </c>
      <c r="M15" s="8">
        <f t="shared" si="2"/>
        <v>1.0370370370370368E-2</v>
      </c>
      <c r="N15" s="8">
        <f t="shared" si="3"/>
        <v>1.0451388888888889E-2</v>
      </c>
      <c r="O15" s="48">
        <f t="shared" si="4"/>
        <v>1.0092592592592591E-2</v>
      </c>
      <c r="P15" s="42"/>
      <c r="Q15" s="17">
        <f t="shared" si="5"/>
        <v>6.2499999999999188E-4</v>
      </c>
      <c r="R15" s="17">
        <f t="shared" si="6"/>
        <v>3.703703703703716E-4</v>
      </c>
      <c r="S15" s="17">
        <f t="shared" si="7"/>
        <v>2.893518518518514E-4</v>
      </c>
      <c r="T15" s="17">
        <f t="shared" si="8"/>
        <v>6.4814814814814943E-4</v>
      </c>
      <c r="U15" s="17">
        <f t="shared" si="9"/>
        <v>1.9328703703703643E-3</v>
      </c>
      <c r="V15" s="15"/>
      <c r="W15" s="15">
        <f t="shared" si="10"/>
        <v>4.1030092592592597E-2</v>
      </c>
      <c r="X15" s="15">
        <f t="shared" si="11"/>
        <v>1.0257523148148149E-2</v>
      </c>
      <c r="Y15" s="35">
        <f t="shared" si="12"/>
        <v>9.6643518518518129E-4</v>
      </c>
      <c r="Z15" s="76">
        <f t="shared" si="13"/>
        <v>2.8993055555555456E-3</v>
      </c>
      <c r="AA15" s="37">
        <v>24</v>
      </c>
    </row>
    <row r="16" spans="1:27" x14ac:dyDescent="0.25">
      <c r="A16" s="63">
        <v>13</v>
      </c>
      <c r="B16" s="13" t="s">
        <v>77</v>
      </c>
      <c r="C16" s="18">
        <v>3.1249999999999997E-3</v>
      </c>
      <c r="D16" s="14">
        <v>29.5</v>
      </c>
      <c r="E16" s="19">
        <v>1.3217592592592593E-2</v>
      </c>
      <c r="F16" s="15">
        <v>2.3541666666666666E-2</v>
      </c>
      <c r="G16" s="15">
        <v>3.3912037037037039E-2</v>
      </c>
      <c r="H16" s="15">
        <v>4.4027777777777777E-2</v>
      </c>
      <c r="I16" s="16" t="e">
        <f t="shared" si="0"/>
        <v>#VALUE!</v>
      </c>
      <c r="J16" s="40">
        <f>0.46*60</f>
        <v>27.6</v>
      </c>
      <c r="K16" s="47">
        <v>1.074074074074074E-2</v>
      </c>
      <c r="L16" s="8">
        <f t="shared" si="1"/>
        <v>1.0092592592592594E-2</v>
      </c>
      <c r="M16" s="8">
        <f t="shared" si="2"/>
        <v>1.0324074074074072E-2</v>
      </c>
      <c r="N16" s="8">
        <f t="shared" si="3"/>
        <v>1.0370370370370374E-2</v>
      </c>
      <c r="O16" s="48">
        <f t="shared" si="4"/>
        <v>1.0115740740740738E-2</v>
      </c>
      <c r="P16" s="42"/>
      <c r="Q16" s="17">
        <f t="shared" si="5"/>
        <v>6.4814814814814596E-4</v>
      </c>
      <c r="R16" s="17">
        <f t="shared" si="6"/>
        <v>4.1666666666666761E-4</v>
      </c>
      <c r="S16" s="17">
        <f t="shared" si="7"/>
        <v>3.7037037037036639E-4</v>
      </c>
      <c r="T16" s="17">
        <f t="shared" si="8"/>
        <v>6.2500000000000229E-4</v>
      </c>
      <c r="U16" s="17">
        <f t="shared" si="9"/>
        <v>2.0601851851851823E-3</v>
      </c>
      <c r="V16" s="15"/>
      <c r="W16" s="15">
        <f t="shared" si="10"/>
        <v>4.0902777777777774E-2</v>
      </c>
      <c r="X16" s="15">
        <f t="shared" si="11"/>
        <v>1.0225694444444444E-2</v>
      </c>
      <c r="Y16" s="35">
        <f t="shared" si="12"/>
        <v>1.0300925925925929E-3</v>
      </c>
      <c r="Z16" s="76">
        <f t="shared" si="13"/>
        <v>3.0902777777777751E-3</v>
      </c>
      <c r="AA16" s="37">
        <v>23</v>
      </c>
    </row>
    <row r="17" spans="1:27" x14ac:dyDescent="0.25">
      <c r="A17" s="63">
        <v>14</v>
      </c>
      <c r="B17" s="13" t="s">
        <v>78</v>
      </c>
      <c r="C17" s="18">
        <v>5.9027777777777603E-3</v>
      </c>
      <c r="D17" s="14">
        <v>23.6</v>
      </c>
      <c r="E17" s="15">
        <v>1.8645833333333334E-2</v>
      </c>
      <c r="F17" s="15">
        <v>3.1527777777777773E-2</v>
      </c>
      <c r="G17" s="15">
        <v>4.4351851851851858E-2</v>
      </c>
      <c r="H17" s="15">
        <v>5.7291666666666664E-2</v>
      </c>
      <c r="I17" s="16" t="e">
        <f t="shared" si="0"/>
        <v>#VALUE!</v>
      </c>
      <c r="J17" s="40">
        <f>0.32*60</f>
        <v>19.2</v>
      </c>
      <c r="K17" s="47">
        <v>1.3414351851851851E-2</v>
      </c>
      <c r="L17" s="8">
        <f t="shared" si="1"/>
        <v>1.2743055555555573E-2</v>
      </c>
      <c r="M17" s="8">
        <f t="shared" si="2"/>
        <v>1.2881944444444439E-2</v>
      </c>
      <c r="N17" s="8">
        <f t="shared" si="3"/>
        <v>1.2824074074074085E-2</v>
      </c>
      <c r="O17" s="48">
        <f t="shared" si="4"/>
        <v>1.2939814814814807E-2</v>
      </c>
      <c r="P17" s="42"/>
      <c r="Q17" s="17">
        <f t="shared" si="5"/>
        <v>6.7129629629627749E-4</v>
      </c>
      <c r="R17" s="17">
        <f t="shared" si="6"/>
        <v>5.3240740740741199E-4</v>
      </c>
      <c r="S17" s="17">
        <f t="shared" si="7"/>
        <v>5.9027777777776597E-4</v>
      </c>
      <c r="T17" s="17">
        <f t="shared" si="8"/>
        <v>4.7453703703704414E-4</v>
      </c>
      <c r="U17" s="17">
        <f t="shared" si="9"/>
        <v>2.2685185185184996E-3</v>
      </c>
      <c r="V17" s="15"/>
      <c r="W17" s="15">
        <f t="shared" si="10"/>
        <v>5.1388888888888901E-2</v>
      </c>
      <c r="X17" s="15">
        <f t="shared" si="11"/>
        <v>1.2847222222222225E-2</v>
      </c>
      <c r="Y17" s="35">
        <f t="shared" si="12"/>
        <v>1.1342592592592515E-3</v>
      </c>
      <c r="Z17" s="76">
        <f t="shared" si="13"/>
        <v>3.4027777777777511E-3</v>
      </c>
      <c r="AA17" s="37">
        <v>22</v>
      </c>
    </row>
    <row r="18" spans="1:27" x14ac:dyDescent="0.25">
      <c r="A18" s="63">
        <v>15</v>
      </c>
      <c r="B18" s="13" t="s">
        <v>79</v>
      </c>
      <c r="C18" s="18">
        <v>5.20833333333332E-3</v>
      </c>
      <c r="D18" s="14">
        <v>23.9</v>
      </c>
      <c r="E18" s="15">
        <v>1.8460648148148146E-2</v>
      </c>
      <c r="F18" s="15">
        <v>3.2256944444444442E-2</v>
      </c>
      <c r="G18" s="15">
        <v>4.6168981481481484E-2</v>
      </c>
      <c r="H18" s="15">
        <v>6.0879629629629638E-2</v>
      </c>
      <c r="I18" s="16" t="e">
        <f t="shared" si="0"/>
        <v>#VALUE!</v>
      </c>
      <c r="J18" s="40">
        <f>0.08*60</f>
        <v>4.8</v>
      </c>
      <c r="K18" s="47">
        <v>1.3252314814814814E-2</v>
      </c>
      <c r="L18" s="8">
        <f t="shared" si="1"/>
        <v>1.3252314814814826E-2</v>
      </c>
      <c r="M18" s="8">
        <f t="shared" si="2"/>
        <v>1.3796296296296296E-2</v>
      </c>
      <c r="N18" s="8">
        <f t="shared" si="3"/>
        <v>1.3912037037037042E-2</v>
      </c>
      <c r="O18" s="48">
        <f t="shared" si="4"/>
        <v>1.4710648148148153E-2</v>
      </c>
      <c r="P18" s="42"/>
      <c r="Q18" s="17">
        <f t="shared" si="5"/>
        <v>1.214306433183765E-17</v>
      </c>
      <c r="R18" s="17">
        <f t="shared" si="6"/>
        <v>5.4398148148148209E-4</v>
      </c>
      <c r="S18" s="17">
        <f t="shared" si="7"/>
        <v>6.5972222222222821E-4</v>
      </c>
      <c r="T18" s="17">
        <f t="shared" si="8"/>
        <v>1.4583333333333393E-3</v>
      </c>
      <c r="U18" s="17">
        <f t="shared" si="9"/>
        <v>2.6620370370370617E-3</v>
      </c>
      <c r="V18" s="15"/>
      <c r="W18" s="15">
        <f t="shared" si="10"/>
        <v>5.5671296296296316E-2</v>
      </c>
      <c r="X18" s="15">
        <f t="shared" si="11"/>
        <v>1.3917824074074079E-2</v>
      </c>
      <c r="Y18" s="35">
        <f t="shared" si="12"/>
        <v>1.33101851851853E-3</v>
      </c>
      <c r="Z18" s="76">
        <f t="shared" si="13"/>
        <v>3.9930555555555917E-3</v>
      </c>
      <c r="AA18" s="37">
        <v>21</v>
      </c>
    </row>
    <row r="19" spans="1:27" x14ac:dyDescent="0.25">
      <c r="A19" s="63">
        <v>16</v>
      </c>
      <c r="B19" s="13" t="s">
        <v>80</v>
      </c>
      <c r="C19" s="18">
        <v>6.9444444444444447E-4</v>
      </c>
      <c r="D19" s="14">
        <v>29.9</v>
      </c>
      <c r="E19" s="15">
        <v>1.064814814814815E-2</v>
      </c>
      <c r="F19" s="15">
        <v>2.0393518518518519E-2</v>
      </c>
      <c r="G19" s="15">
        <v>3.0185185185185186E-2</v>
      </c>
      <c r="H19" s="15">
        <v>4.0081018518518523E-2</v>
      </c>
      <c r="I19" s="16" t="e">
        <f t="shared" si="0"/>
        <v>#VALUE!</v>
      </c>
      <c r="J19" s="40">
        <f>0.25*60</f>
        <v>15</v>
      </c>
      <c r="K19" s="47">
        <v>1.0590277777777777E-2</v>
      </c>
      <c r="L19" s="8">
        <f t="shared" si="1"/>
        <v>9.9537037037037059E-3</v>
      </c>
      <c r="M19" s="8">
        <f t="shared" si="2"/>
        <v>9.7453703703703695E-3</v>
      </c>
      <c r="N19" s="8">
        <f t="shared" si="3"/>
        <v>9.7916666666666673E-3</v>
      </c>
      <c r="O19" s="48">
        <f t="shared" si="4"/>
        <v>9.8958333333333363E-3</v>
      </c>
      <c r="P19" s="42"/>
      <c r="Q19" s="17">
        <f t="shared" si="5"/>
        <v>6.3657407407407066E-4</v>
      </c>
      <c r="R19" s="17">
        <f t="shared" si="6"/>
        <v>8.4490740740740707E-4</v>
      </c>
      <c r="S19" s="17">
        <f t="shared" si="7"/>
        <v>7.9861111111110931E-4</v>
      </c>
      <c r="T19" s="17">
        <f t="shared" si="8"/>
        <v>6.9444444444444024E-4</v>
      </c>
      <c r="U19" s="17">
        <f t="shared" si="9"/>
        <v>2.9745370370370273E-3</v>
      </c>
      <c r="V19" s="15"/>
      <c r="W19" s="15">
        <f t="shared" si="10"/>
        <v>3.9386574074074081E-2</v>
      </c>
      <c r="X19" s="15">
        <f t="shared" si="11"/>
        <v>9.8466435185185202E-3</v>
      </c>
      <c r="Y19" s="35">
        <f t="shared" si="12"/>
        <v>1.4872685185185128E-3</v>
      </c>
      <c r="Z19" s="76">
        <f t="shared" si="13"/>
        <v>4.4618055555555401E-3</v>
      </c>
      <c r="AA19" s="37">
        <v>20</v>
      </c>
    </row>
    <row r="20" spans="1:27" ht="15.75" customHeight="1" x14ac:dyDescent="0.25">
      <c r="A20" s="63">
        <v>17</v>
      </c>
      <c r="B20" s="13" t="s">
        <v>81</v>
      </c>
      <c r="C20" s="18">
        <v>2.7777777777777801E-3</v>
      </c>
      <c r="D20" s="20">
        <v>28</v>
      </c>
      <c r="E20" s="15">
        <v>1.4305555555555557E-2</v>
      </c>
      <c r="F20" s="15">
        <v>2.6215277777777778E-2</v>
      </c>
      <c r="G20" s="15">
        <v>3.858796296296297E-2</v>
      </c>
      <c r="H20" s="15">
        <v>5.0960648148148151E-2</v>
      </c>
      <c r="I20" s="16" t="e">
        <f t="shared" si="0"/>
        <v>#VALUE!</v>
      </c>
      <c r="J20" s="40">
        <f>0.29*60</f>
        <v>17.399999999999999</v>
      </c>
      <c r="K20" s="47">
        <v>1.1307870370370371E-2</v>
      </c>
      <c r="L20" s="8">
        <f t="shared" si="1"/>
        <v>1.1527777777777777E-2</v>
      </c>
      <c r="M20" s="8">
        <f t="shared" si="2"/>
        <v>1.1909722222222221E-2</v>
      </c>
      <c r="N20" s="8">
        <f t="shared" si="3"/>
        <v>1.2372685185185191E-2</v>
      </c>
      <c r="O20" s="48">
        <f t="shared" si="4"/>
        <v>1.2372685185185181E-2</v>
      </c>
      <c r="P20" s="42"/>
      <c r="Q20" s="17">
        <f t="shared" si="5"/>
        <v>2.1990740740740651E-4</v>
      </c>
      <c r="R20" s="17">
        <f t="shared" si="6"/>
        <v>6.0185185185184994E-4</v>
      </c>
      <c r="S20" s="17">
        <f t="shared" si="7"/>
        <v>1.0648148148148205E-3</v>
      </c>
      <c r="T20" s="17">
        <f t="shared" si="8"/>
        <v>1.0648148148148101E-3</v>
      </c>
      <c r="U20" s="17">
        <f t="shared" si="9"/>
        <v>2.9513888888888871E-3</v>
      </c>
      <c r="V20" s="15"/>
      <c r="W20" s="15">
        <f t="shared" si="10"/>
        <v>4.8182870370370369E-2</v>
      </c>
      <c r="X20" s="15">
        <f t="shared" si="11"/>
        <v>1.2045717592592592E-2</v>
      </c>
      <c r="Y20" s="35">
        <f t="shared" si="12"/>
        <v>1.4756944444444427E-3</v>
      </c>
      <c r="Z20" s="76">
        <f t="shared" si="13"/>
        <v>4.4270833333333297E-3</v>
      </c>
      <c r="AA20" s="37">
        <v>19</v>
      </c>
    </row>
    <row r="21" spans="1:27" x14ac:dyDescent="0.25">
      <c r="A21" s="63">
        <v>18</v>
      </c>
      <c r="B21" s="13" t="s">
        <v>82</v>
      </c>
      <c r="C21" s="18">
        <v>3.4722222222222199E-3</v>
      </c>
      <c r="D21" s="14">
        <v>29</v>
      </c>
      <c r="E21" s="15">
        <v>1.3599537037037037E-2</v>
      </c>
      <c r="F21" s="15">
        <v>2.3657407407407408E-2</v>
      </c>
      <c r="G21" s="15">
        <v>3.3842592592592598E-2</v>
      </c>
      <c r="H21" s="15">
        <v>4.4074074074074071E-2</v>
      </c>
      <c r="I21" s="16" t="e">
        <f t="shared" si="0"/>
        <v>#VALUE!</v>
      </c>
      <c r="J21" s="40">
        <f>0.72*60</f>
        <v>43.199999999999996</v>
      </c>
      <c r="K21" s="47">
        <v>1.091435185185185E-2</v>
      </c>
      <c r="L21" s="8">
        <f t="shared" si="1"/>
        <v>1.0127314814814816E-2</v>
      </c>
      <c r="M21" s="8">
        <f t="shared" si="2"/>
        <v>1.0057870370370372E-2</v>
      </c>
      <c r="N21" s="8">
        <f t="shared" si="3"/>
        <v>1.0185185185185189E-2</v>
      </c>
      <c r="O21" s="48">
        <f t="shared" si="4"/>
        <v>1.0231481481481473E-2</v>
      </c>
      <c r="P21" s="42"/>
      <c r="Q21" s="17">
        <f t="shared" si="5"/>
        <v>7.8703703703703401E-4</v>
      </c>
      <c r="R21" s="17">
        <f t="shared" si="6"/>
        <v>8.564814814814789E-4</v>
      </c>
      <c r="S21" s="17">
        <f t="shared" si="7"/>
        <v>7.2916666666666095E-4</v>
      </c>
      <c r="T21" s="17">
        <f t="shared" si="8"/>
        <v>6.8287037037037708E-4</v>
      </c>
      <c r="U21" s="17">
        <f t="shared" si="9"/>
        <v>3.0555555555555509E-3</v>
      </c>
      <c r="V21" s="15"/>
      <c r="W21" s="15">
        <f t="shared" si="10"/>
        <v>4.0601851851851854E-2</v>
      </c>
      <c r="X21" s="15">
        <f t="shared" si="11"/>
        <v>1.0150462962962964E-2</v>
      </c>
      <c r="Y21" s="35">
        <f t="shared" si="12"/>
        <v>1.5277777777777737E-3</v>
      </c>
      <c r="Z21" s="76">
        <f t="shared" si="13"/>
        <v>4.5833333333333247E-3</v>
      </c>
      <c r="AA21" s="37">
        <v>18</v>
      </c>
    </row>
    <row r="22" spans="1:27" x14ac:dyDescent="0.25">
      <c r="A22" s="63">
        <v>19</v>
      </c>
      <c r="B22" s="13" t="s">
        <v>83</v>
      </c>
      <c r="C22" s="18">
        <v>8.3333333333333003E-3</v>
      </c>
      <c r="D22" s="14">
        <v>23.34</v>
      </c>
      <c r="E22" s="15">
        <v>2.2569444444444444E-2</v>
      </c>
      <c r="F22" s="15">
        <v>3.6886574074074079E-2</v>
      </c>
      <c r="G22" s="15">
        <v>5.1122685185185181E-2</v>
      </c>
      <c r="H22" s="15">
        <v>6.5960648148148157E-2</v>
      </c>
      <c r="I22" s="16" t="e">
        <f t="shared" si="0"/>
        <v>#VALUE!</v>
      </c>
      <c r="J22" s="40">
        <f>0.54*60</f>
        <v>32.400000000000006</v>
      </c>
      <c r="K22" s="47">
        <v>1.3564814814814816E-2</v>
      </c>
      <c r="L22" s="8">
        <f t="shared" si="1"/>
        <v>1.4236111111111144E-2</v>
      </c>
      <c r="M22" s="8">
        <f t="shared" si="2"/>
        <v>1.4317129629629635E-2</v>
      </c>
      <c r="N22" s="8">
        <f t="shared" si="3"/>
        <v>1.4236111111111102E-2</v>
      </c>
      <c r="O22" s="48">
        <f t="shared" si="4"/>
        <v>1.4837962962962976E-2</v>
      </c>
      <c r="P22" s="42"/>
      <c r="Q22" s="17">
        <f t="shared" si="5"/>
        <v>6.712962962963278E-4</v>
      </c>
      <c r="R22" s="17">
        <f t="shared" si="6"/>
        <v>7.523148148148185E-4</v>
      </c>
      <c r="S22" s="17">
        <f t="shared" si="7"/>
        <v>6.7129629629628616E-4</v>
      </c>
      <c r="T22" s="17">
        <f t="shared" si="8"/>
        <v>1.2731481481481604E-3</v>
      </c>
      <c r="U22" s="17">
        <f t="shared" si="9"/>
        <v>3.3680555555555929E-3</v>
      </c>
      <c r="V22" s="15"/>
      <c r="W22" s="15">
        <f t="shared" si="10"/>
        <v>5.7627314814814853E-2</v>
      </c>
      <c r="X22" s="15">
        <f t="shared" si="11"/>
        <v>1.4406828703703713E-2</v>
      </c>
      <c r="Y22" s="35">
        <f t="shared" si="12"/>
        <v>1.6840277777777947E-3</v>
      </c>
      <c r="Z22" s="76">
        <f t="shared" si="13"/>
        <v>5.0520833333333875E-3</v>
      </c>
      <c r="AA22" s="37">
        <v>17</v>
      </c>
    </row>
    <row r="23" spans="1:27" x14ac:dyDescent="0.25">
      <c r="A23" s="63">
        <v>20</v>
      </c>
      <c r="B23" s="13" t="s">
        <v>84</v>
      </c>
      <c r="C23" s="18">
        <v>5.5555555555555402E-3</v>
      </c>
      <c r="D23" s="14">
        <v>22</v>
      </c>
      <c r="E23" s="15">
        <v>1.9884259259259258E-2</v>
      </c>
      <c r="F23" s="15">
        <v>3.4953703703703702E-2</v>
      </c>
      <c r="G23" s="15">
        <v>5.0868055555555548E-2</v>
      </c>
      <c r="H23" s="15">
        <v>6.6724537037037041E-2</v>
      </c>
      <c r="I23" s="16" t="e">
        <f t="shared" si="0"/>
        <v>#VALUE!</v>
      </c>
      <c r="J23" s="40">
        <f>0.73*60</f>
        <v>43.8</v>
      </c>
      <c r="K23" s="47">
        <v>1.4398148148148148E-2</v>
      </c>
      <c r="L23" s="8">
        <f t="shared" si="1"/>
        <v>1.4328703703703718E-2</v>
      </c>
      <c r="M23" s="8">
        <f t="shared" si="2"/>
        <v>1.5069444444444444E-2</v>
      </c>
      <c r="N23" s="8">
        <f t="shared" si="3"/>
        <v>1.5914351851851846E-2</v>
      </c>
      <c r="O23" s="48">
        <f t="shared" si="4"/>
        <v>1.5856481481481492E-2</v>
      </c>
      <c r="P23" s="42"/>
      <c r="Q23" s="17">
        <f t="shared" si="5"/>
        <v>6.9444444444429279E-5</v>
      </c>
      <c r="R23" s="17">
        <f t="shared" si="6"/>
        <v>6.7129629629629657E-4</v>
      </c>
      <c r="S23" s="17">
        <f t="shared" si="7"/>
        <v>1.5162037037036984E-3</v>
      </c>
      <c r="T23" s="17">
        <f t="shared" si="8"/>
        <v>1.4583333333333445E-3</v>
      </c>
      <c r="U23" s="17">
        <f t="shared" si="9"/>
        <v>3.7152777777777687E-3</v>
      </c>
      <c r="V23" s="15"/>
      <c r="W23" s="15">
        <f t="shared" si="10"/>
        <v>6.1168981481481498E-2</v>
      </c>
      <c r="X23" s="15">
        <f t="shared" si="11"/>
        <v>1.5292245370370374E-2</v>
      </c>
      <c r="Y23" s="35">
        <f t="shared" si="12"/>
        <v>1.7881944444444534E-3</v>
      </c>
      <c r="Z23" s="76">
        <f t="shared" si="13"/>
        <v>5.5034722222222221E-3</v>
      </c>
      <c r="AA23" s="37">
        <v>16</v>
      </c>
    </row>
    <row r="24" spans="1:27" x14ac:dyDescent="0.25">
      <c r="A24" s="63">
        <v>21</v>
      </c>
      <c r="B24" s="13" t="s">
        <v>85</v>
      </c>
      <c r="C24" s="18">
        <v>8.3333333333333003E-3</v>
      </c>
      <c r="D24" s="14">
        <v>26.32</v>
      </c>
      <c r="E24" s="15">
        <v>1.9305555555555555E-2</v>
      </c>
      <c r="F24" s="15">
        <v>3.0543981481481481E-2</v>
      </c>
      <c r="G24" s="15">
        <v>4.1759259259259253E-2</v>
      </c>
      <c r="H24" s="15">
        <v>5.2696759259259263E-2</v>
      </c>
      <c r="I24" s="16" t="e">
        <f>'[1]GR Aprim'!#REF!*60/D24</f>
        <v>#REF!</v>
      </c>
      <c r="J24" s="41">
        <f>0.33*60</f>
        <v>19.8</v>
      </c>
      <c r="K24" s="49">
        <v>1.2037037037037035E-2</v>
      </c>
      <c r="L24" s="8">
        <f t="shared" si="1"/>
        <v>1.0972222222222255E-2</v>
      </c>
      <c r="M24" s="8">
        <f t="shared" si="2"/>
        <v>1.1238425925925926E-2</v>
      </c>
      <c r="N24" s="8">
        <f t="shared" si="3"/>
        <v>1.1215277777777772E-2</v>
      </c>
      <c r="O24" s="48">
        <f t="shared" si="4"/>
        <v>1.093750000000001E-2</v>
      </c>
      <c r="P24" s="43"/>
      <c r="Q24" s="17">
        <f t="shared" si="5"/>
        <v>1.0648148148147806E-3</v>
      </c>
      <c r="R24" s="17">
        <f t="shared" si="6"/>
        <v>7.9861111111110931E-4</v>
      </c>
      <c r="S24" s="17">
        <f t="shared" si="7"/>
        <v>8.2175925925926339E-4</v>
      </c>
      <c r="T24" s="17">
        <f t="shared" si="8"/>
        <v>1.0995370370370256E-3</v>
      </c>
      <c r="U24" s="17">
        <f t="shared" si="9"/>
        <v>3.7847222222221789E-3</v>
      </c>
      <c r="V24" s="13"/>
      <c r="W24" s="15">
        <f t="shared" si="10"/>
        <v>4.4363425925925959E-2</v>
      </c>
      <c r="X24" s="15">
        <f t="shared" si="11"/>
        <v>1.109085648148149E-2</v>
      </c>
      <c r="Y24" s="35">
        <f t="shared" si="12"/>
        <v>1.8923611111110912E-3</v>
      </c>
      <c r="Z24" s="76">
        <f t="shared" si="13"/>
        <v>5.6770833333332701E-3</v>
      </c>
      <c r="AA24" s="37">
        <v>15</v>
      </c>
    </row>
    <row r="25" spans="1:27" ht="15.75" thickBot="1" x14ac:dyDescent="0.3">
      <c r="A25" s="64">
        <v>22</v>
      </c>
      <c r="B25" s="65" t="s">
        <v>86</v>
      </c>
      <c r="C25" s="66">
        <v>9.3749999999999493E-3</v>
      </c>
      <c r="D25" s="67">
        <v>25</v>
      </c>
      <c r="E25" s="68">
        <v>2.0891203703703703E-2</v>
      </c>
      <c r="F25" s="68">
        <v>3.2523148148148148E-2</v>
      </c>
      <c r="G25" s="68">
        <v>4.4155092592592593E-2</v>
      </c>
      <c r="H25" s="68">
        <v>5.5150462962962964E-2</v>
      </c>
      <c r="I25" s="69" t="e">
        <f>$B$3*60/D25</f>
        <v>#VALUE!</v>
      </c>
      <c r="J25" s="70">
        <f>0.24*60</f>
        <v>14.399999999999999</v>
      </c>
      <c r="K25" s="50">
        <v>1.2662037037037039E-2</v>
      </c>
      <c r="L25" s="51">
        <f t="shared" si="1"/>
        <v>1.1516203703703754E-2</v>
      </c>
      <c r="M25" s="51">
        <f t="shared" si="2"/>
        <v>1.1631944444444445E-2</v>
      </c>
      <c r="N25" s="51">
        <f t="shared" si="3"/>
        <v>1.1631944444444445E-2</v>
      </c>
      <c r="O25" s="52">
        <f t="shared" si="4"/>
        <v>1.0995370370370371E-2</v>
      </c>
      <c r="P25" s="71"/>
      <c r="Q25" s="72">
        <f t="shared" si="5"/>
        <v>1.1458333333332852E-3</v>
      </c>
      <c r="R25" s="72">
        <f t="shared" si="6"/>
        <v>1.0300925925925946E-3</v>
      </c>
      <c r="S25" s="72">
        <f t="shared" si="7"/>
        <v>1.0300925925925946E-3</v>
      </c>
      <c r="T25" s="72">
        <f t="shared" si="8"/>
        <v>1.6666666666666687E-3</v>
      </c>
      <c r="U25" s="72">
        <f t="shared" si="9"/>
        <v>4.8726851851851431E-3</v>
      </c>
      <c r="V25" s="68"/>
      <c r="W25" s="68">
        <f t="shared" si="10"/>
        <v>4.5775462962963018E-2</v>
      </c>
      <c r="X25" s="68">
        <f t="shared" si="11"/>
        <v>1.1443865740740754E-2</v>
      </c>
      <c r="Y25" s="73">
        <f t="shared" si="12"/>
        <v>2.4363425925925698E-3</v>
      </c>
      <c r="Z25" s="77">
        <f t="shared" si="13"/>
        <v>7.309027777777713E-3</v>
      </c>
      <c r="AA25" s="38">
        <v>14</v>
      </c>
    </row>
    <row r="26" spans="1:27" ht="15.75" thickBot="1" x14ac:dyDescent="0.3"/>
    <row r="27" spans="1:27" ht="15.75" thickBot="1" x14ac:dyDescent="0.3">
      <c r="B27" s="2" t="s">
        <v>93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4"/>
      <c r="P27" s="3"/>
      <c r="Q27" s="3"/>
      <c r="R27" s="3"/>
      <c r="S27" s="3"/>
      <c r="T27" s="3"/>
      <c r="U27" s="3"/>
      <c r="V27" s="3"/>
      <c r="W27" s="3"/>
      <c r="X27" s="4">
        <v>30</v>
      </c>
      <c r="AA27" s="11">
        <v>25</v>
      </c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3"/>
  <sheetViews>
    <sheetView tabSelected="1" zoomScale="85" zoomScaleNormal="85" workbookViewId="0">
      <selection activeCell="Z8" sqref="Z8:Z9"/>
    </sheetView>
  </sheetViews>
  <sheetFormatPr defaultRowHeight="15" x14ac:dyDescent="0.25"/>
  <cols>
    <col min="1" max="1" width="10" style="6" bestFit="1" customWidth="1"/>
    <col min="2" max="2" width="31.42578125" customWidth="1"/>
    <col min="3" max="3" width="10.5703125" hidden="1" customWidth="1"/>
    <col min="4" max="4" width="17.42578125" style="7" bestFit="1" customWidth="1"/>
    <col min="5" max="10" width="9.140625" hidden="1" customWidth="1"/>
    <col min="11" max="11" width="10.5703125" customWidth="1"/>
    <col min="12" max="12" width="9.28515625" customWidth="1"/>
    <col min="13" max="13" width="9" customWidth="1"/>
    <col min="14" max="15" width="9.28515625" customWidth="1"/>
    <col min="16" max="25" width="9.140625" hidden="1" customWidth="1"/>
    <col min="26" max="26" width="12.140625" style="6" customWidth="1"/>
    <col min="27" max="27" width="12.140625" style="10" customWidth="1"/>
    <col min="28" max="28" width="32.85546875" bestFit="1" customWidth="1"/>
  </cols>
  <sheetData>
    <row r="1" spans="1:28" ht="15.75" thickBot="1" x14ac:dyDescent="0.3">
      <c r="B1" s="5" t="s">
        <v>95</v>
      </c>
    </row>
    <row r="2" spans="1:28" ht="15.75" thickBot="1" x14ac:dyDescent="0.3"/>
    <row r="3" spans="1:28" ht="15.75" thickBot="1" x14ac:dyDescent="0.3">
      <c r="A3" s="88" t="s">
        <v>30</v>
      </c>
      <c r="B3" s="28" t="s">
        <v>26</v>
      </c>
      <c r="C3" s="28"/>
      <c r="D3" s="89" t="s">
        <v>28</v>
      </c>
      <c r="E3" s="30" t="s">
        <v>1</v>
      </c>
      <c r="F3" s="30" t="s">
        <v>2</v>
      </c>
      <c r="G3" s="30" t="s">
        <v>3</v>
      </c>
      <c r="H3" s="30" t="s">
        <v>31</v>
      </c>
      <c r="I3" s="30" t="s">
        <v>4</v>
      </c>
      <c r="J3" s="31"/>
      <c r="K3" s="32" t="s">
        <v>5</v>
      </c>
      <c r="L3" s="113" t="s">
        <v>1</v>
      </c>
      <c r="M3" s="113" t="s">
        <v>2</v>
      </c>
      <c r="N3" s="113" t="s">
        <v>3</v>
      </c>
      <c r="O3" s="113" t="s">
        <v>31</v>
      </c>
      <c r="P3" s="32"/>
      <c r="Q3" s="32" t="s">
        <v>6</v>
      </c>
      <c r="R3" s="32" t="s">
        <v>7</v>
      </c>
      <c r="S3" s="32" t="s">
        <v>8</v>
      </c>
      <c r="T3" s="32" t="s">
        <v>32</v>
      </c>
      <c r="U3" s="32" t="s">
        <v>9</v>
      </c>
      <c r="V3" s="30"/>
      <c r="W3" s="30" t="s">
        <v>10</v>
      </c>
      <c r="X3" s="32" t="s">
        <v>11</v>
      </c>
      <c r="Y3" s="32" t="s">
        <v>33</v>
      </c>
      <c r="Z3" s="74" t="s">
        <v>94</v>
      </c>
      <c r="AA3" s="90" t="s">
        <v>91</v>
      </c>
      <c r="AB3" t="s">
        <v>90</v>
      </c>
    </row>
    <row r="4" spans="1:28" x14ac:dyDescent="0.25">
      <c r="A4" s="85">
        <v>1</v>
      </c>
      <c r="B4" s="21" t="s">
        <v>34</v>
      </c>
      <c r="C4" s="22">
        <v>2.0833333333333298E-3</v>
      </c>
      <c r="D4" s="86">
        <v>22.7</v>
      </c>
      <c r="E4" s="23">
        <v>1.5879629629629629E-2</v>
      </c>
      <c r="F4" s="23">
        <v>2.9942129629629628E-2</v>
      </c>
      <c r="G4" s="23">
        <v>4.3935185185185188E-2</v>
      </c>
      <c r="H4" s="23">
        <v>5.7812499999999996E-2</v>
      </c>
      <c r="I4" s="24" t="e">
        <f>$B$3*60/D4</f>
        <v>#VALUE!</v>
      </c>
      <c r="J4" s="91">
        <f>0.09*60</f>
        <v>5.3999999999999995</v>
      </c>
      <c r="K4" s="109">
        <v>1.3946759259259258E-2</v>
      </c>
      <c r="L4" s="95">
        <f t="shared" ref="L4:L31" si="0">E4-C4</f>
        <v>1.37962962962963E-2</v>
      </c>
      <c r="M4" s="95">
        <f t="shared" ref="M4:M31" si="1">F4-E4</f>
        <v>1.4062499999999999E-2</v>
      </c>
      <c r="N4" s="95">
        <f t="shared" ref="N4:N31" si="2">G4-F4</f>
        <v>1.3993055555555561E-2</v>
      </c>
      <c r="O4" s="96">
        <f t="shared" ref="O4:O31" si="3">H4-G4</f>
        <v>1.3877314814814808E-2</v>
      </c>
      <c r="P4" s="93"/>
      <c r="Q4" s="25">
        <f t="shared" ref="Q4:Q31" si="4">ABS(K4-L4)</f>
        <v>1.5046296296295815E-4</v>
      </c>
      <c r="R4" s="25">
        <f t="shared" ref="R4:R31" si="5">ABS(M4-K4)</f>
        <v>1.1574074074074091E-4</v>
      </c>
      <c r="S4" s="25">
        <f t="shared" ref="S4:S31" si="6">ABS(N4-K4)</f>
        <v>4.6296296296302955E-5</v>
      </c>
      <c r="T4" s="25">
        <f t="shared" ref="T4:T31" si="7">ABS(O4-K4)</f>
        <v>6.9444444444450096E-5</v>
      </c>
      <c r="U4" s="25">
        <f t="shared" ref="U4:U31" si="8">Q4+R4+S4+T4</f>
        <v>3.8194444444445211E-4</v>
      </c>
      <c r="V4" s="21"/>
      <c r="W4" s="23">
        <f t="shared" ref="W4:W31" si="9">H4-C4</f>
        <v>5.5729166666666663E-2</v>
      </c>
      <c r="X4" s="23">
        <f t="shared" ref="X4:X31" si="10">W4/4</f>
        <v>1.3932291666666666E-2</v>
      </c>
      <c r="Y4" s="34">
        <f t="shared" ref="Y4:Y31" si="11">ABS(K4-X4)*2</f>
        <v>2.8935185185183926E-5</v>
      </c>
      <c r="Z4" s="75">
        <f t="shared" ref="Z4:Z31" si="12">Y4+U4</f>
        <v>4.1087962962963603E-4</v>
      </c>
      <c r="AA4" s="99">
        <v>50</v>
      </c>
    </row>
    <row r="5" spans="1:28" x14ac:dyDescent="0.25">
      <c r="A5" s="80">
        <v>2</v>
      </c>
      <c r="B5" s="13" t="s">
        <v>41</v>
      </c>
      <c r="C5" s="18">
        <v>6.2499999999999804E-3</v>
      </c>
      <c r="D5" s="78">
        <v>26.4</v>
      </c>
      <c r="E5" s="15">
        <v>1.8414351851851852E-2</v>
      </c>
      <c r="F5" s="15">
        <v>3.0439814814814819E-2</v>
      </c>
      <c r="G5" s="15">
        <v>4.2476851851851849E-2</v>
      </c>
      <c r="H5" s="15">
        <v>5.4803240740740743E-2</v>
      </c>
      <c r="I5" s="16" t="e">
        <f t="shared" ref="I5" si="13">$B$3*60/D5</f>
        <v>#VALUE!</v>
      </c>
      <c r="J5" s="41">
        <f>0.27*60</f>
        <v>16.200000000000003</v>
      </c>
      <c r="K5" s="110">
        <v>1.1990740740740739E-2</v>
      </c>
      <c r="L5" s="1">
        <f t="shared" si="0"/>
        <v>1.2164351851851871E-2</v>
      </c>
      <c r="M5" s="1">
        <f t="shared" si="1"/>
        <v>1.2025462962962967E-2</v>
      </c>
      <c r="N5" s="1">
        <f t="shared" si="2"/>
        <v>1.203703703703703E-2</v>
      </c>
      <c r="O5" s="97">
        <f t="shared" si="3"/>
        <v>1.2326388888888894E-2</v>
      </c>
      <c r="P5" s="43"/>
      <c r="Q5" s="17">
        <f t="shared" si="4"/>
        <v>1.7361111111113131E-4</v>
      </c>
      <c r="R5" s="17">
        <f t="shared" si="5"/>
        <v>3.472222222222765E-5</v>
      </c>
      <c r="S5" s="17">
        <f t="shared" si="6"/>
        <v>4.6296296296290812E-5</v>
      </c>
      <c r="T5" s="17">
        <f t="shared" si="7"/>
        <v>3.3564814814815436E-4</v>
      </c>
      <c r="U5" s="17">
        <f t="shared" si="8"/>
        <v>5.9027777777780413E-4</v>
      </c>
      <c r="V5" s="13"/>
      <c r="W5" s="15">
        <f t="shared" si="9"/>
        <v>4.8553240740740765E-2</v>
      </c>
      <c r="X5" s="15">
        <f t="shared" si="10"/>
        <v>1.2138310185185191E-2</v>
      </c>
      <c r="Y5" s="35">
        <f t="shared" si="11"/>
        <v>2.951388888889038E-4</v>
      </c>
      <c r="Z5" s="76">
        <f t="shared" si="12"/>
        <v>8.8541666666670793E-4</v>
      </c>
      <c r="AA5" s="100">
        <v>44</v>
      </c>
    </row>
    <row r="6" spans="1:28" x14ac:dyDescent="0.25">
      <c r="A6" s="80">
        <v>3</v>
      </c>
      <c r="B6" s="13" t="s">
        <v>35</v>
      </c>
      <c r="C6" s="18">
        <v>1.3888888888888888E-2</v>
      </c>
      <c r="D6" s="78">
        <v>24</v>
      </c>
      <c r="E6" s="15">
        <v>2.7129629629629632E-2</v>
      </c>
      <c r="F6" s="15">
        <v>4.0879629629629634E-2</v>
      </c>
      <c r="G6" s="15">
        <v>5.4236111111111117E-2</v>
      </c>
      <c r="H6" s="15">
        <v>6.7372685185185188E-2</v>
      </c>
      <c r="I6" s="16" t="e">
        <f t="shared" ref="I6:I11" si="14">$B$3*60/D6</f>
        <v>#VALUE!</v>
      </c>
      <c r="J6" s="35">
        <v>0</v>
      </c>
      <c r="K6" s="110">
        <v>1.3194444444444444E-2</v>
      </c>
      <c r="L6" s="1">
        <f t="shared" ref="L6:L11" si="15">E6-C6</f>
        <v>1.3240740740740744E-2</v>
      </c>
      <c r="M6" s="1">
        <f t="shared" ref="M6:M11" si="16">F6-E6</f>
        <v>1.3750000000000002E-2</v>
      </c>
      <c r="N6" s="1">
        <f t="shared" ref="N6:N11" si="17">G6-F6</f>
        <v>1.3356481481481483E-2</v>
      </c>
      <c r="O6" s="1">
        <f t="shared" ref="O6:O11" si="18">H6-G6</f>
        <v>1.3136574074074071E-2</v>
      </c>
      <c r="P6" s="43"/>
      <c r="Q6" s="17">
        <f t="shared" ref="Q6:Q11" si="19">ABS(K6-L6)</f>
        <v>4.6296296296299486E-5</v>
      </c>
      <c r="R6" s="17">
        <f t="shared" ref="R6:R11" si="20">ABS(M6-K6)</f>
        <v>5.555555555555574E-4</v>
      </c>
      <c r="S6" s="17">
        <f t="shared" ref="S6:S11" si="21">ABS(N6-K6)</f>
        <v>1.6203703703703866E-4</v>
      </c>
      <c r="T6" s="17">
        <f t="shared" ref="T6:T11" si="22">ABS(O6-K6)</f>
        <v>5.7870370370373056E-5</v>
      </c>
      <c r="U6" s="17">
        <f t="shared" ref="U6:U11" si="23">Q6+R6+S6+T6</f>
        <v>8.217592592592686E-4</v>
      </c>
      <c r="V6" s="13"/>
      <c r="W6" s="15">
        <f t="shared" ref="W6:W11" si="24">H6-C6</f>
        <v>5.34837962962963E-2</v>
      </c>
      <c r="X6" s="15">
        <f t="shared" si="10"/>
        <v>1.3370949074074075E-2</v>
      </c>
      <c r="Y6" s="35">
        <f t="shared" ref="Y6:Y11" si="25">ABS(K6-X6)*2</f>
        <v>3.5300925925926124E-4</v>
      </c>
      <c r="Z6" s="76">
        <f t="shared" ref="Z6:Z11" si="26">Y6+U6</f>
        <v>1.1747685185185298E-3</v>
      </c>
      <c r="AA6" s="100">
        <v>39</v>
      </c>
      <c r="AB6" t="s">
        <v>49</v>
      </c>
    </row>
    <row r="7" spans="1:28" x14ac:dyDescent="0.25">
      <c r="A7" s="80">
        <v>4</v>
      </c>
      <c r="B7" s="13" t="s">
        <v>36</v>
      </c>
      <c r="C7" s="18">
        <v>2.2222222222222223E-2</v>
      </c>
      <c r="D7" s="78">
        <v>25</v>
      </c>
      <c r="E7" s="15">
        <v>3.4374999999999996E-2</v>
      </c>
      <c r="F7" s="15">
        <v>4.6759259259259257E-2</v>
      </c>
      <c r="G7" s="15">
        <v>5.9456018518518526E-2</v>
      </c>
      <c r="H7" s="15">
        <v>7.2581018518518517E-2</v>
      </c>
      <c r="I7" s="16" t="e">
        <f t="shared" si="14"/>
        <v>#VALUE!</v>
      </c>
      <c r="J7" s="41">
        <f>0.24*60</f>
        <v>14.399999999999999</v>
      </c>
      <c r="K7" s="110">
        <v>1.2662037037037039E-2</v>
      </c>
      <c r="L7" s="1">
        <f t="shared" si="15"/>
        <v>1.2152777777777773E-2</v>
      </c>
      <c r="M7" s="1">
        <f t="shared" si="16"/>
        <v>1.2384259259259262E-2</v>
      </c>
      <c r="N7" s="1">
        <f t="shared" si="17"/>
        <v>1.2696759259259269E-2</v>
      </c>
      <c r="O7" s="97">
        <f t="shared" si="18"/>
        <v>1.3124999999999991E-2</v>
      </c>
      <c r="P7" s="43"/>
      <c r="Q7" s="17">
        <f t="shared" si="19"/>
        <v>5.0925925925926659E-4</v>
      </c>
      <c r="R7" s="17">
        <f t="shared" si="20"/>
        <v>2.7777777777777783E-4</v>
      </c>
      <c r="S7" s="17">
        <f t="shared" si="21"/>
        <v>3.4722222222229385E-5</v>
      </c>
      <c r="T7" s="17">
        <f t="shared" si="22"/>
        <v>4.6296296296295149E-4</v>
      </c>
      <c r="U7" s="17">
        <f t="shared" si="23"/>
        <v>1.2847222222222253E-3</v>
      </c>
      <c r="V7" s="13"/>
      <c r="W7" s="15">
        <f t="shared" si="24"/>
        <v>5.035879629629629E-2</v>
      </c>
      <c r="X7" s="15">
        <f t="shared" si="10"/>
        <v>1.2589699074074073E-2</v>
      </c>
      <c r="Y7" s="35">
        <f t="shared" si="25"/>
        <v>1.4467592592593351E-4</v>
      </c>
      <c r="Z7" s="76">
        <f t="shared" si="26"/>
        <v>1.4293981481481588E-3</v>
      </c>
      <c r="AA7" s="100">
        <v>35</v>
      </c>
    </row>
    <row r="8" spans="1:28" x14ac:dyDescent="0.25">
      <c r="A8" s="80">
        <v>5</v>
      </c>
      <c r="B8" s="13" t="s">
        <v>37</v>
      </c>
      <c r="C8" s="18">
        <v>8.6805555555555108E-3</v>
      </c>
      <c r="D8" s="78">
        <v>26</v>
      </c>
      <c r="E8" s="15">
        <v>2.0648148148148148E-2</v>
      </c>
      <c r="F8" s="15">
        <v>3.3229166666666664E-2</v>
      </c>
      <c r="G8" s="15">
        <v>4.5624999999999999E-2</v>
      </c>
      <c r="H8" s="15">
        <v>5.7233796296296297E-2</v>
      </c>
      <c r="I8" s="16" t="e">
        <f t="shared" si="14"/>
        <v>#VALUE!</v>
      </c>
      <c r="J8" s="40">
        <f>0.54*60</f>
        <v>32.400000000000006</v>
      </c>
      <c r="K8" s="111">
        <v>1.2175925925925929E-2</v>
      </c>
      <c r="L8" s="1">
        <f t="shared" si="15"/>
        <v>1.1967592592592637E-2</v>
      </c>
      <c r="M8" s="1">
        <f t="shared" si="16"/>
        <v>1.2581018518518516E-2</v>
      </c>
      <c r="N8" s="1">
        <f t="shared" si="17"/>
        <v>1.2395833333333335E-2</v>
      </c>
      <c r="O8" s="97">
        <f t="shared" si="18"/>
        <v>1.1608796296296298E-2</v>
      </c>
      <c r="P8" s="42"/>
      <c r="Q8" s="17">
        <f t="shared" si="19"/>
        <v>2.0833333333329131E-4</v>
      </c>
      <c r="R8" s="17">
        <f t="shared" si="20"/>
        <v>4.0509259259258711E-4</v>
      </c>
      <c r="S8" s="17">
        <f t="shared" si="21"/>
        <v>2.1990740740740651E-4</v>
      </c>
      <c r="T8" s="17">
        <f t="shared" si="22"/>
        <v>5.6712962962963097E-4</v>
      </c>
      <c r="U8" s="17">
        <f t="shared" si="23"/>
        <v>1.4004629629629159E-3</v>
      </c>
      <c r="V8" s="15"/>
      <c r="W8" s="15">
        <f t="shared" si="24"/>
        <v>4.8553240740740786E-2</v>
      </c>
      <c r="X8" s="15">
        <f t="shared" si="10"/>
        <v>1.2138310185185196E-2</v>
      </c>
      <c r="Y8" s="35">
        <f t="shared" si="25"/>
        <v>7.523148148146433E-5</v>
      </c>
      <c r="Z8" s="76">
        <f t="shared" si="26"/>
        <v>1.4756944444443802E-3</v>
      </c>
      <c r="AA8" s="100">
        <v>32</v>
      </c>
    </row>
    <row r="9" spans="1:28" x14ac:dyDescent="0.25">
      <c r="A9" s="80">
        <v>5</v>
      </c>
      <c r="B9" s="13" t="s">
        <v>38</v>
      </c>
      <c r="C9" s="18">
        <v>8.6805555555555108E-3</v>
      </c>
      <c r="D9" s="78">
        <v>26</v>
      </c>
      <c r="E9" s="15">
        <v>2.0648148148148148E-2</v>
      </c>
      <c r="F9" s="15">
        <v>3.3240740740740744E-2</v>
      </c>
      <c r="G9" s="15">
        <v>4.5624999999999999E-2</v>
      </c>
      <c r="H9" s="15">
        <v>5.7233796296296297E-2</v>
      </c>
      <c r="I9" s="16" t="e">
        <f t="shared" si="14"/>
        <v>#VALUE!</v>
      </c>
      <c r="J9" s="41">
        <f>0.54*60</f>
        <v>32.400000000000006</v>
      </c>
      <c r="K9" s="110">
        <v>1.2175925925925929E-2</v>
      </c>
      <c r="L9" s="1">
        <f t="shared" si="15"/>
        <v>1.1967592592592637E-2</v>
      </c>
      <c r="M9" s="1">
        <f t="shared" si="16"/>
        <v>1.2592592592592596E-2</v>
      </c>
      <c r="N9" s="1">
        <f t="shared" si="17"/>
        <v>1.2384259259259255E-2</v>
      </c>
      <c r="O9" s="97">
        <f t="shared" si="18"/>
        <v>1.1608796296296298E-2</v>
      </c>
      <c r="P9" s="43"/>
      <c r="Q9" s="17">
        <f t="shared" si="19"/>
        <v>2.0833333333329131E-4</v>
      </c>
      <c r="R9" s="17">
        <f t="shared" si="20"/>
        <v>4.1666666666666761E-4</v>
      </c>
      <c r="S9" s="17">
        <f t="shared" si="21"/>
        <v>2.08333333333326E-4</v>
      </c>
      <c r="T9" s="17">
        <f t="shared" si="22"/>
        <v>5.6712962962963097E-4</v>
      </c>
      <c r="U9" s="17">
        <f t="shared" si="23"/>
        <v>1.4004629629629159E-3</v>
      </c>
      <c r="V9" s="13"/>
      <c r="W9" s="15">
        <f t="shared" si="24"/>
        <v>4.8553240740740786E-2</v>
      </c>
      <c r="X9" s="15">
        <f t="shared" si="10"/>
        <v>1.2138310185185196E-2</v>
      </c>
      <c r="Y9" s="35">
        <f t="shared" si="25"/>
        <v>7.523148148146433E-5</v>
      </c>
      <c r="Z9" s="76">
        <f t="shared" si="26"/>
        <v>1.4756944444443802E-3</v>
      </c>
      <c r="AA9" s="100">
        <v>32</v>
      </c>
    </row>
    <row r="10" spans="1:28" x14ac:dyDescent="0.25">
      <c r="A10" s="80">
        <v>7</v>
      </c>
      <c r="B10" s="13" t="s">
        <v>39</v>
      </c>
      <c r="C10" s="18">
        <v>1.38888888888889E-3</v>
      </c>
      <c r="D10" s="78">
        <v>21.5</v>
      </c>
      <c r="E10" s="15">
        <v>1.5266203703703705E-2</v>
      </c>
      <c r="F10" s="15">
        <v>2.9803240740740741E-2</v>
      </c>
      <c r="G10" s="15">
        <v>4.4513888888888888E-2</v>
      </c>
      <c r="H10" s="15">
        <v>5.9108796296296291E-2</v>
      </c>
      <c r="I10" s="16" t="e">
        <f t="shared" si="14"/>
        <v>#VALUE!</v>
      </c>
      <c r="J10" s="41">
        <f>0.21*60</f>
        <v>12.6</v>
      </c>
      <c r="K10" s="110">
        <v>1.4733796296296295E-2</v>
      </c>
      <c r="L10" s="1">
        <f t="shared" si="15"/>
        <v>1.3877314814814815E-2</v>
      </c>
      <c r="M10" s="1">
        <f t="shared" si="16"/>
        <v>1.4537037037037036E-2</v>
      </c>
      <c r="N10" s="1">
        <f t="shared" si="17"/>
        <v>1.4710648148148146E-2</v>
      </c>
      <c r="O10" s="97">
        <f t="shared" si="18"/>
        <v>1.4594907407407404E-2</v>
      </c>
      <c r="P10" s="43"/>
      <c r="Q10" s="17">
        <f t="shared" si="19"/>
        <v>8.5648148148148064E-4</v>
      </c>
      <c r="R10" s="17">
        <f t="shared" si="20"/>
        <v>1.9675925925925937E-4</v>
      </c>
      <c r="S10" s="17">
        <f t="shared" si="21"/>
        <v>2.3148148148148875E-5</v>
      </c>
      <c r="T10" s="17">
        <f t="shared" si="22"/>
        <v>1.3888888888889152E-4</v>
      </c>
      <c r="U10" s="17">
        <f t="shared" si="23"/>
        <v>1.2152777777777804E-3</v>
      </c>
      <c r="V10" s="13"/>
      <c r="W10" s="15">
        <f t="shared" si="24"/>
        <v>5.77199074074074E-2</v>
      </c>
      <c r="X10" s="15">
        <f t="shared" si="10"/>
        <v>1.442997685185185E-2</v>
      </c>
      <c r="Y10" s="35">
        <f t="shared" si="25"/>
        <v>6.076388888888902E-4</v>
      </c>
      <c r="Z10" s="76">
        <f t="shared" si="26"/>
        <v>1.8229166666666706E-3</v>
      </c>
      <c r="AA10" s="100">
        <v>29</v>
      </c>
    </row>
    <row r="11" spans="1:28" x14ac:dyDescent="0.25">
      <c r="A11" s="80">
        <v>8</v>
      </c>
      <c r="B11" s="13" t="s">
        <v>40</v>
      </c>
      <c r="C11" s="18">
        <v>9.0277777777777301E-3</v>
      </c>
      <c r="D11" s="78">
        <v>26.2</v>
      </c>
      <c r="E11" s="15">
        <v>2.0787037037037038E-2</v>
      </c>
      <c r="F11" s="15">
        <v>3.259259259259259E-2</v>
      </c>
      <c r="G11" s="15">
        <v>4.4583333333333336E-2</v>
      </c>
      <c r="H11" s="15">
        <v>5.6087962962962958E-2</v>
      </c>
      <c r="I11" s="16" t="e">
        <f t="shared" si="14"/>
        <v>#VALUE!</v>
      </c>
      <c r="J11" s="41">
        <f>0.4*60</f>
        <v>24</v>
      </c>
      <c r="K11" s="110">
        <v>1.2083333333333333E-2</v>
      </c>
      <c r="L11" s="1">
        <f t="shared" si="15"/>
        <v>1.1759259259259308E-2</v>
      </c>
      <c r="M11" s="1">
        <f t="shared" si="16"/>
        <v>1.1805555555555552E-2</v>
      </c>
      <c r="N11" s="1">
        <f t="shared" si="17"/>
        <v>1.1990740740740746E-2</v>
      </c>
      <c r="O11" s="97">
        <f t="shared" si="18"/>
        <v>1.1504629629629622E-2</v>
      </c>
      <c r="P11" s="43"/>
      <c r="Q11" s="17">
        <f t="shared" si="19"/>
        <v>3.2407407407402528E-4</v>
      </c>
      <c r="R11" s="17">
        <f t="shared" si="20"/>
        <v>2.777777777777813E-4</v>
      </c>
      <c r="S11" s="17">
        <f t="shared" si="21"/>
        <v>9.2592592592586828E-5</v>
      </c>
      <c r="T11" s="17">
        <f t="shared" si="22"/>
        <v>5.7870370370371148E-4</v>
      </c>
      <c r="U11" s="17">
        <f t="shared" si="23"/>
        <v>1.2731481481481049E-3</v>
      </c>
      <c r="V11" s="13"/>
      <c r="W11" s="15">
        <f t="shared" si="24"/>
        <v>4.7060185185185226E-2</v>
      </c>
      <c r="X11" s="15">
        <f t="shared" si="10"/>
        <v>1.1765046296296306E-2</v>
      </c>
      <c r="Y11" s="35">
        <f t="shared" si="25"/>
        <v>6.3657407407405331E-4</v>
      </c>
      <c r="Z11" s="76">
        <f t="shared" si="26"/>
        <v>1.9097222222221582E-3</v>
      </c>
      <c r="AA11" s="100">
        <v>28</v>
      </c>
    </row>
    <row r="12" spans="1:28" x14ac:dyDescent="0.25">
      <c r="A12" s="80">
        <v>9</v>
      </c>
      <c r="B12" s="13" t="s">
        <v>42</v>
      </c>
      <c r="C12" s="18">
        <v>6.5972222222221997E-3</v>
      </c>
      <c r="D12" s="78">
        <v>24.5</v>
      </c>
      <c r="E12" s="15">
        <v>1.9074074074074073E-2</v>
      </c>
      <c r="F12" s="15">
        <v>3.1527777777777773E-2</v>
      </c>
      <c r="G12" s="15">
        <v>4.4189814814814814E-2</v>
      </c>
      <c r="H12" s="15">
        <v>5.6909722222222216E-2</v>
      </c>
      <c r="I12" s="16" t="e">
        <f t="shared" ref="I12:I31" si="27">$B$3*60/D12</f>
        <v>#VALUE!</v>
      </c>
      <c r="J12" s="41">
        <f>0.61*60</f>
        <v>36.6</v>
      </c>
      <c r="K12" s="110">
        <v>1.292824074074074E-2</v>
      </c>
      <c r="L12" s="1">
        <f t="shared" si="0"/>
        <v>1.2476851851851874E-2</v>
      </c>
      <c r="M12" s="1">
        <f t="shared" si="1"/>
        <v>1.2453703703703699E-2</v>
      </c>
      <c r="N12" s="1">
        <f t="shared" si="2"/>
        <v>1.2662037037037041E-2</v>
      </c>
      <c r="O12" s="97">
        <f t="shared" si="3"/>
        <v>1.2719907407407402E-2</v>
      </c>
      <c r="P12" s="43"/>
      <c r="Q12" s="17">
        <f t="shared" si="4"/>
        <v>4.5138888888886577E-4</v>
      </c>
      <c r="R12" s="17">
        <f t="shared" si="5"/>
        <v>4.7453703703704067E-4</v>
      </c>
      <c r="S12" s="17">
        <f t="shared" si="6"/>
        <v>2.6620370370369906E-4</v>
      </c>
      <c r="T12" s="17">
        <f t="shared" si="7"/>
        <v>2.0833333333333814E-4</v>
      </c>
      <c r="U12" s="17">
        <f t="shared" si="8"/>
        <v>1.4004629629629436E-3</v>
      </c>
      <c r="V12" s="13"/>
      <c r="W12" s="15">
        <f t="shared" si="9"/>
        <v>5.0312500000000017E-2</v>
      </c>
      <c r="X12" s="15">
        <f t="shared" si="10"/>
        <v>1.2578125000000004E-2</v>
      </c>
      <c r="Y12" s="35">
        <f t="shared" si="11"/>
        <v>7.0023148148147182E-4</v>
      </c>
      <c r="Z12" s="76">
        <f t="shared" si="12"/>
        <v>2.1006944444444155E-3</v>
      </c>
      <c r="AA12" s="100">
        <v>27</v>
      </c>
    </row>
    <row r="13" spans="1:28" x14ac:dyDescent="0.25">
      <c r="A13" s="80">
        <v>10</v>
      </c>
      <c r="B13" s="13" t="s">
        <v>43</v>
      </c>
      <c r="C13" s="18">
        <v>2.7777777777777801E-3</v>
      </c>
      <c r="D13" s="78">
        <v>23.9</v>
      </c>
      <c r="E13" s="15">
        <v>1.5682870370370371E-2</v>
      </c>
      <c r="F13" s="15">
        <v>2.9259259259259259E-2</v>
      </c>
      <c r="G13" s="15">
        <v>4.2777777777777776E-2</v>
      </c>
      <c r="H13" s="15">
        <v>5.5162037037037037E-2</v>
      </c>
      <c r="I13" s="16" t="e">
        <f t="shared" si="27"/>
        <v>#VALUE!</v>
      </c>
      <c r="J13" s="41">
        <f>0.08*60</f>
        <v>4.8</v>
      </c>
      <c r="K13" s="110">
        <v>1.3252314814814814E-2</v>
      </c>
      <c r="L13" s="1">
        <f t="shared" si="0"/>
        <v>1.2905092592592591E-2</v>
      </c>
      <c r="M13" s="1">
        <f t="shared" si="1"/>
        <v>1.3576388888888888E-2</v>
      </c>
      <c r="N13" s="1">
        <f t="shared" si="2"/>
        <v>1.3518518518518517E-2</v>
      </c>
      <c r="O13" s="97">
        <f t="shared" si="3"/>
        <v>1.2384259259259262E-2</v>
      </c>
      <c r="P13" s="43"/>
      <c r="Q13" s="17">
        <f t="shared" si="4"/>
        <v>3.4722222222222272E-4</v>
      </c>
      <c r="R13" s="17">
        <f t="shared" si="5"/>
        <v>3.2407407407407385E-4</v>
      </c>
      <c r="S13" s="17">
        <f t="shared" si="6"/>
        <v>2.6620370370370253E-4</v>
      </c>
      <c r="T13" s="17">
        <f t="shared" si="7"/>
        <v>8.6805555555555247E-4</v>
      </c>
      <c r="U13" s="17">
        <f t="shared" si="8"/>
        <v>1.8055555555555516E-3</v>
      </c>
      <c r="V13" s="13"/>
      <c r="W13" s="15">
        <f t="shared" si="9"/>
        <v>5.2384259259259255E-2</v>
      </c>
      <c r="X13" s="15">
        <f t="shared" si="10"/>
        <v>1.3096064814814814E-2</v>
      </c>
      <c r="Y13" s="35">
        <f t="shared" si="11"/>
        <v>3.1250000000000028E-4</v>
      </c>
      <c r="Z13" s="76">
        <f t="shared" si="12"/>
        <v>2.1180555555555518E-3</v>
      </c>
      <c r="AA13" s="100">
        <v>26</v>
      </c>
    </row>
    <row r="14" spans="1:28" x14ac:dyDescent="0.25">
      <c r="A14" s="80">
        <v>11</v>
      </c>
      <c r="B14" s="13" t="s">
        <v>44</v>
      </c>
      <c r="C14" s="18">
        <v>3.1249999999999997E-3</v>
      </c>
      <c r="D14" s="78">
        <v>24</v>
      </c>
      <c r="E14" s="15">
        <v>1.5821759259259261E-2</v>
      </c>
      <c r="F14" s="15">
        <v>2.9259259259259259E-2</v>
      </c>
      <c r="G14" s="15">
        <v>4.2835648148148144E-2</v>
      </c>
      <c r="H14" s="15">
        <v>5.5219907407407405E-2</v>
      </c>
      <c r="I14" s="16" t="e">
        <f t="shared" si="27"/>
        <v>#VALUE!</v>
      </c>
      <c r="J14" s="35"/>
      <c r="K14" s="110">
        <v>1.3194444444444444E-2</v>
      </c>
      <c r="L14" s="1">
        <f t="shared" si="0"/>
        <v>1.2696759259259262E-2</v>
      </c>
      <c r="M14" s="1">
        <f t="shared" si="1"/>
        <v>1.3437499999999998E-2</v>
      </c>
      <c r="N14" s="1">
        <f t="shared" si="2"/>
        <v>1.3576388888888884E-2</v>
      </c>
      <c r="O14" s="97">
        <f t="shared" si="3"/>
        <v>1.2384259259259262E-2</v>
      </c>
      <c r="P14" s="43"/>
      <c r="Q14" s="17">
        <f t="shared" si="4"/>
        <v>4.9768518518518261E-4</v>
      </c>
      <c r="R14" s="17">
        <f t="shared" si="5"/>
        <v>2.4305555555555365E-4</v>
      </c>
      <c r="S14" s="17">
        <f t="shared" si="6"/>
        <v>3.8194444444443997E-4</v>
      </c>
      <c r="T14" s="17">
        <f t="shared" si="7"/>
        <v>8.1018518518518289E-4</v>
      </c>
      <c r="U14" s="17">
        <f t="shared" si="8"/>
        <v>1.9328703703703591E-3</v>
      </c>
      <c r="V14" s="13"/>
      <c r="W14" s="15">
        <f t="shared" si="9"/>
        <v>5.2094907407407402E-2</v>
      </c>
      <c r="X14" s="15">
        <f t="shared" si="10"/>
        <v>1.3023726851851851E-2</v>
      </c>
      <c r="Y14" s="35">
        <f t="shared" si="11"/>
        <v>3.4143518518518767E-4</v>
      </c>
      <c r="Z14" s="76">
        <f t="shared" si="12"/>
        <v>2.2743055555555468E-3</v>
      </c>
      <c r="AA14" s="100">
        <v>25</v>
      </c>
    </row>
    <row r="15" spans="1:28" x14ac:dyDescent="0.25">
      <c r="A15" s="80">
        <v>11</v>
      </c>
      <c r="B15" s="13" t="s">
        <v>45</v>
      </c>
      <c r="C15" s="18">
        <v>5.9027777777777603E-3</v>
      </c>
      <c r="D15" s="78">
        <v>23.6</v>
      </c>
      <c r="E15" s="15">
        <v>1.8657407407407407E-2</v>
      </c>
      <c r="F15" s="15">
        <v>3.1516203703703706E-2</v>
      </c>
      <c r="G15" s="15">
        <v>4.4641203703703704E-2</v>
      </c>
      <c r="H15" s="15">
        <v>5.8090277777777775E-2</v>
      </c>
      <c r="I15" s="16" t="e">
        <f t="shared" si="27"/>
        <v>#VALUE!</v>
      </c>
      <c r="J15" s="41">
        <f>0.32*60</f>
        <v>19.2</v>
      </c>
      <c r="K15" s="110">
        <v>1.3414351851851851E-2</v>
      </c>
      <c r="L15" s="1">
        <f t="shared" si="0"/>
        <v>1.2754629629629647E-2</v>
      </c>
      <c r="M15" s="1">
        <f t="shared" si="1"/>
        <v>1.2858796296296299E-2</v>
      </c>
      <c r="N15" s="1">
        <f t="shared" si="2"/>
        <v>1.3124999999999998E-2</v>
      </c>
      <c r="O15" s="97">
        <f t="shared" si="3"/>
        <v>1.3449074074074072E-2</v>
      </c>
      <c r="P15" s="43"/>
      <c r="Q15" s="17">
        <f t="shared" si="4"/>
        <v>6.5972222222220392E-4</v>
      </c>
      <c r="R15" s="17">
        <f t="shared" si="5"/>
        <v>5.5555555555555219E-4</v>
      </c>
      <c r="S15" s="17">
        <f t="shared" si="6"/>
        <v>2.8935185185185314E-4</v>
      </c>
      <c r="T15" s="17">
        <f t="shared" si="7"/>
        <v>3.4722222222220711E-5</v>
      </c>
      <c r="U15" s="17">
        <f t="shared" si="8"/>
        <v>1.53935185185183E-3</v>
      </c>
      <c r="V15" s="13"/>
      <c r="W15" s="15">
        <f t="shared" si="9"/>
        <v>5.2187500000000012E-2</v>
      </c>
      <c r="X15" s="15">
        <f t="shared" si="10"/>
        <v>1.3046875000000003E-2</v>
      </c>
      <c r="Y15" s="35">
        <f t="shared" si="11"/>
        <v>7.34953703703696E-4</v>
      </c>
      <c r="Z15" s="76">
        <f t="shared" si="12"/>
        <v>2.274305555555526E-3</v>
      </c>
      <c r="AA15" s="100">
        <v>25</v>
      </c>
    </row>
    <row r="16" spans="1:28" x14ac:dyDescent="0.25">
      <c r="A16" s="80">
        <v>13</v>
      </c>
      <c r="B16" s="13" t="s">
        <v>46</v>
      </c>
      <c r="C16" s="18">
        <v>7.2916666666666399E-3</v>
      </c>
      <c r="D16" s="78">
        <v>24.1</v>
      </c>
      <c r="E16" s="15">
        <v>1.9745370370370371E-2</v>
      </c>
      <c r="F16" s="15">
        <v>3.243055555555556E-2</v>
      </c>
      <c r="G16" s="15">
        <v>4.521990740740741E-2</v>
      </c>
      <c r="H16" s="15">
        <v>5.8298611111111114E-2</v>
      </c>
      <c r="I16" s="16" t="e">
        <f t="shared" si="27"/>
        <v>#VALUE!</v>
      </c>
      <c r="J16" s="40">
        <f>0.92*60</f>
        <v>55.2</v>
      </c>
      <c r="K16" s="111">
        <v>1.3136574074074077E-2</v>
      </c>
      <c r="L16" s="1">
        <f t="shared" si="0"/>
        <v>1.2453703703703731E-2</v>
      </c>
      <c r="M16" s="1">
        <f t="shared" si="1"/>
        <v>1.2685185185185188E-2</v>
      </c>
      <c r="N16" s="1">
        <f t="shared" si="2"/>
        <v>1.278935185185185E-2</v>
      </c>
      <c r="O16" s="97">
        <f t="shared" si="3"/>
        <v>1.3078703703703703E-2</v>
      </c>
      <c r="P16" s="42"/>
      <c r="Q16" s="17">
        <f t="shared" si="4"/>
        <v>6.8287037037034586E-4</v>
      </c>
      <c r="R16" s="17">
        <f t="shared" si="5"/>
        <v>4.5138888888888833E-4</v>
      </c>
      <c r="S16" s="17">
        <f t="shared" si="6"/>
        <v>3.4722222222222619E-4</v>
      </c>
      <c r="T16" s="17">
        <f t="shared" si="7"/>
        <v>5.7870370370373056E-5</v>
      </c>
      <c r="U16" s="17">
        <f t="shared" si="8"/>
        <v>1.5393518518518334E-3</v>
      </c>
      <c r="V16" s="15"/>
      <c r="W16" s="15">
        <f t="shared" si="9"/>
        <v>5.1006944444444473E-2</v>
      </c>
      <c r="X16" s="15">
        <f t="shared" si="10"/>
        <v>1.2751736111111118E-2</v>
      </c>
      <c r="Y16" s="35">
        <f t="shared" si="11"/>
        <v>7.6967592592591672E-4</v>
      </c>
      <c r="Z16" s="76">
        <f t="shared" si="12"/>
        <v>2.3090277777777501E-3</v>
      </c>
      <c r="AA16" s="100">
        <v>23</v>
      </c>
    </row>
    <row r="17" spans="1:28" x14ac:dyDescent="0.25">
      <c r="A17" s="80">
        <v>14</v>
      </c>
      <c r="B17" s="13" t="s">
        <v>47</v>
      </c>
      <c r="C17" s="18">
        <v>0</v>
      </c>
      <c r="D17" s="78">
        <v>23.1</v>
      </c>
      <c r="E17" s="15">
        <v>1.3692129629629629E-2</v>
      </c>
      <c r="F17" s="15">
        <v>2.7546296296296294E-2</v>
      </c>
      <c r="G17" s="15">
        <v>4.1863425925925929E-2</v>
      </c>
      <c r="H17" s="15">
        <v>5.6539351851851855E-2</v>
      </c>
      <c r="I17" s="16" t="e">
        <f t="shared" si="27"/>
        <v>#VALUE!</v>
      </c>
      <c r="J17" s="41">
        <f>0.74*60</f>
        <v>44.4</v>
      </c>
      <c r="K17" s="110">
        <v>1.3703703703703704E-2</v>
      </c>
      <c r="L17" s="1">
        <f t="shared" si="0"/>
        <v>1.3692129629629629E-2</v>
      </c>
      <c r="M17" s="1">
        <f t="shared" si="1"/>
        <v>1.3854166666666666E-2</v>
      </c>
      <c r="N17" s="1">
        <f t="shared" si="2"/>
        <v>1.4317129629629635E-2</v>
      </c>
      <c r="O17" s="97">
        <f t="shared" si="3"/>
        <v>1.4675925925925926E-2</v>
      </c>
      <c r="P17" s="43"/>
      <c r="Q17" s="17">
        <f t="shared" si="4"/>
        <v>1.1574074074075305E-5</v>
      </c>
      <c r="R17" s="17">
        <f t="shared" si="5"/>
        <v>1.5046296296296162E-4</v>
      </c>
      <c r="S17" s="17">
        <f t="shared" si="6"/>
        <v>6.1342592592593045E-4</v>
      </c>
      <c r="T17" s="17">
        <f t="shared" si="7"/>
        <v>9.7222222222222154E-4</v>
      </c>
      <c r="U17" s="17">
        <f t="shared" si="8"/>
        <v>1.7476851851851889E-3</v>
      </c>
      <c r="V17" s="13"/>
      <c r="W17" s="15">
        <f t="shared" si="9"/>
        <v>5.6539351851851855E-2</v>
      </c>
      <c r="X17" s="15">
        <f t="shared" si="10"/>
        <v>1.4134837962962964E-2</v>
      </c>
      <c r="Y17" s="35">
        <f t="shared" si="11"/>
        <v>8.6226851851851916E-4</v>
      </c>
      <c r="Z17" s="76">
        <f t="shared" si="12"/>
        <v>2.6099537037037081E-3</v>
      </c>
      <c r="AA17" s="100">
        <v>22</v>
      </c>
    </row>
    <row r="18" spans="1:28" x14ac:dyDescent="0.25">
      <c r="A18" s="80">
        <v>15</v>
      </c>
      <c r="B18" s="13" t="s">
        <v>48</v>
      </c>
      <c r="C18" s="18">
        <v>3.4722222222222199E-3</v>
      </c>
      <c r="D18" s="78">
        <v>25</v>
      </c>
      <c r="E18" s="15">
        <v>1.6562500000000001E-2</v>
      </c>
      <c r="F18" s="15">
        <v>2.960648148148148E-2</v>
      </c>
      <c r="G18" s="15">
        <v>4.2731481481481481E-2</v>
      </c>
      <c r="H18" s="15">
        <v>5.5937500000000001E-2</v>
      </c>
      <c r="I18" s="16" t="e">
        <f t="shared" si="27"/>
        <v>#VALUE!</v>
      </c>
      <c r="J18" s="41">
        <f>0.24*60</f>
        <v>14.399999999999999</v>
      </c>
      <c r="K18" s="110">
        <v>1.2662037037037039E-2</v>
      </c>
      <c r="L18" s="1">
        <f t="shared" si="0"/>
        <v>1.3090277777777781E-2</v>
      </c>
      <c r="M18" s="1">
        <f t="shared" si="1"/>
        <v>1.3043981481481479E-2</v>
      </c>
      <c r="N18" s="1">
        <f t="shared" si="2"/>
        <v>1.3125000000000001E-2</v>
      </c>
      <c r="O18" s="97">
        <f t="shared" si="3"/>
        <v>1.320601851851852E-2</v>
      </c>
      <c r="P18" s="43"/>
      <c r="Q18" s="17">
        <f t="shared" si="4"/>
        <v>4.2824074074074119E-4</v>
      </c>
      <c r="R18" s="17">
        <f t="shared" si="5"/>
        <v>3.8194444444443997E-4</v>
      </c>
      <c r="S18" s="17">
        <f t="shared" si="6"/>
        <v>4.629629629629619E-4</v>
      </c>
      <c r="T18" s="17">
        <f t="shared" si="7"/>
        <v>5.4398148148148036E-4</v>
      </c>
      <c r="U18" s="17">
        <f t="shared" si="8"/>
        <v>1.8171296296296234E-3</v>
      </c>
      <c r="V18" s="13"/>
      <c r="W18" s="15">
        <f t="shared" si="9"/>
        <v>5.2465277777777784E-2</v>
      </c>
      <c r="X18" s="15">
        <f t="shared" si="10"/>
        <v>1.3116319444444446E-2</v>
      </c>
      <c r="Y18" s="35">
        <f t="shared" si="11"/>
        <v>9.0856481481481344E-4</v>
      </c>
      <c r="Z18" s="76">
        <f t="shared" si="12"/>
        <v>2.7256944444444368E-3</v>
      </c>
      <c r="AA18" s="100">
        <v>21</v>
      </c>
    </row>
    <row r="19" spans="1:28" x14ac:dyDescent="0.25">
      <c r="A19" s="80">
        <v>16</v>
      </c>
      <c r="B19" s="13" t="s">
        <v>50</v>
      </c>
      <c r="C19" s="18">
        <v>7.2916666666666399E-3</v>
      </c>
      <c r="D19" s="78">
        <v>23.8</v>
      </c>
      <c r="E19" s="15">
        <v>1.9652777777777779E-2</v>
      </c>
      <c r="F19" s="15">
        <v>3.2256944444444442E-2</v>
      </c>
      <c r="G19" s="15">
        <v>4.5497685185185183E-2</v>
      </c>
      <c r="H19" s="15">
        <v>5.9143518518518519E-2</v>
      </c>
      <c r="I19" s="16" t="e">
        <f t="shared" si="27"/>
        <v>#VALUE!</v>
      </c>
      <c r="J19" s="41">
        <f>0.16*60</f>
        <v>9.6</v>
      </c>
      <c r="K19" s="110">
        <v>1.3310185185185187E-2</v>
      </c>
      <c r="L19" s="1">
        <f t="shared" si="0"/>
        <v>1.2361111111111139E-2</v>
      </c>
      <c r="M19" s="1">
        <f t="shared" si="1"/>
        <v>1.2604166666666663E-2</v>
      </c>
      <c r="N19" s="1">
        <f t="shared" si="2"/>
        <v>1.324074074074074E-2</v>
      </c>
      <c r="O19" s="97">
        <f t="shared" si="3"/>
        <v>1.3645833333333336E-2</v>
      </c>
      <c r="P19" s="43"/>
      <c r="Q19" s="17">
        <f t="shared" si="4"/>
        <v>9.4907407407404838E-4</v>
      </c>
      <c r="R19" s="17">
        <f t="shared" si="5"/>
        <v>7.0601851851852422E-4</v>
      </c>
      <c r="S19" s="17">
        <f t="shared" si="6"/>
        <v>6.9444444444446626E-5</v>
      </c>
      <c r="T19" s="17">
        <f t="shared" si="7"/>
        <v>3.3564814814814915E-4</v>
      </c>
      <c r="U19" s="17">
        <f t="shared" si="8"/>
        <v>2.0601851851851684E-3</v>
      </c>
      <c r="V19" s="13"/>
      <c r="W19" s="15">
        <f t="shared" si="9"/>
        <v>5.1851851851851878E-2</v>
      </c>
      <c r="X19" s="15">
        <f t="shared" si="10"/>
        <v>1.296296296296297E-2</v>
      </c>
      <c r="Y19" s="35">
        <f t="shared" si="11"/>
        <v>6.9444444444443504E-4</v>
      </c>
      <c r="Z19" s="76">
        <f t="shared" si="12"/>
        <v>2.7546296296296034E-3</v>
      </c>
      <c r="AA19" s="100">
        <v>20</v>
      </c>
    </row>
    <row r="20" spans="1:28" x14ac:dyDescent="0.25">
      <c r="A20" s="80">
        <v>17</v>
      </c>
      <c r="B20" s="13" t="s">
        <v>51</v>
      </c>
      <c r="C20" s="18">
        <v>7.9861111111110793E-3</v>
      </c>
      <c r="D20" s="78">
        <v>24.5</v>
      </c>
      <c r="E20" s="15">
        <v>2.0104166666666666E-2</v>
      </c>
      <c r="F20" s="15">
        <v>3.2106481481481479E-2</v>
      </c>
      <c r="G20" s="15">
        <v>4.4953703703703697E-2</v>
      </c>
      <c r="H20" s="15">
        <v>5.8159722222222217E-2</v>
      </c>
      <c r="I20" s="16" t="e">
        <f t="shared" si="27"/>
        <v>#VALUE!</v>
      </c>
      <c r="J20" s="40">
        <f>0.61*60</f>
        <v>36.6</v>
      </c>
      <c r="K20" s="111">
        <v>1.292824074074074E-2</v>
      </c>
      <c r="L20" s="1">
        <f t="shared" si="0"/>
        <v>1.2118055555555587E-2</v>
      </c>
      <c r="M20" s="1">
        <f t="shared" si="1"/>
        <v>1.2002314814814813E-2</v>
      </c>
      <c r="N20" s="1">
        <f t="shared" si="2"/>
        <v>1.2847222222222218E-2</v>
      </c>
      <c r="O20" s="97">
        <f t="shared" si="3"/>
        <v>1.320601851851852E-2</v>
      </c>
      <c r="P20" s="42"/>
      <c r="Q20" s="17">
        <f t="shared" si="4"/>
        <v>8.1018518518515339E-4</v>
      </c>
      <c r="R20" s="17">
        <f t="shared" si="5"/>
        <v>9.2592592592592726E-4</v>
      </c>
      <c r="S20" s="17">
        <f t="shared" si="6"/>
        <v>8.1018518518521931E-5</v>
      </c>
      <c r="T20" s="17">
        <f t="shared" si="7"/>
        <v>2.7777777777777957E-4</v>
      </c>
      <c r="U20" s="17">
        <f t="shared" si="8"/>
        <v>2.0949074074073822E-3</v>
      </c>
      <c r="V20" s="15"/>
      <c r="W20" s="15">
        <f t="shared" si="9"/>
        <v>5.0173611111111141E-2</v>
      </c>
      <c r="X20" s="15">
        <f t="shared" si="10"/>
        <v>1.2543402777777785E-2</v>
      </c>
      <c r="Y20" s="35">
        <f t="shared" si="11"/>
        <v>7.6967592592590978E-4</v>
      </c>
      <c r="Z20" s="76">
        <f t="shared" si="12"/>
        <v>2.8645833333332919E-3</v>
      </c>
      <c r="AA20" s="100">
        <v>19</v>
      </c>
    </row>
    <row r="21" spans="1:28" x14ac:dyDescent="0.25">
      <c r="A21" s="80">
        <v>18</v>
      </c>
      <c r="B21" s="13" t="s">
        <v>52</v>
      </c>
      <c r="C21" s="18">
        <v>6.9444444444444447E-4</v>
      </c>
      <c r="D21" s="78">
        <v>22.94</v>
      </c>
      <c r="E21" s="15">
        <v>1.329861111111111E-2</v>
      </c>
      <c r="F21" s="15">
        <v>2.7314814814814816E-2</v>
      </c>
      <c r="G21" s="15">
        <v>4.1284722222222223E-2</v>
      </c>
      <c r="H21" s="15">
        <v>5.6238425925925928E-2</v>
      </c>
      <c r="I21" s="16" t="e">
        <f t="shared" si="27"/>
        <v>#VALUE!</v>
      </c>
      <c r="J21" s="41">
        <f>0.88*60</f>
        <v>52.8</v>
      </c>
      <c r="K21" s="110">
        <v>1.3807870370370371E-2</v>
      </c>
      <c r="L21" s="1">
        <f t="shared" si="0"/>
        <v>1.2604166666666666E-2</v>
      </c>
      <c r="M21" s="1">
        <f t="shared" si="1"/>
        <v>1.4016203703703706E-2</v>
      </c>
      <c r="N21" s="1">
        <f t="shared" si="2"/>
        <v>1.3969907407407407E-2</v>
      </c>
      <c r="O21" s="97">
        <f t="shared" si="3"/>
        <v>1.4953703703703705E-2</v>
      </c>
      <c r="P21" s="43"/>
      <c r="Q21" s="17">
        <f t="shared" si="4"/>
        <v>1.2037037037037051E-3</v>
      </c>
      <c r="R21" s="17">
        <f t="shared" si="5"/>
        <v>2.0833333333333467E-4</v>
      </c>
      <c r="S21" s="17">
        <f t="shared" si="6"/>
        <v>1.6203703703703519E-4</v>
      </c>
      <c r="T21" s="17">
        <f t="shared" si="7"/>
        <v>1.1458333333333338E-3</v>
      </c>
      <c r="U21" s="17">
        <f t="shared" si="8"/>
        <v>2.7199074074074087E-3</v>
      </c>
      <c r="V21" s="13"/>
      <c r="W21" s="15">
        <f t="shared" si="9"/>
        <v>5.5543981481481486E-2</v>
      </c>
      <c r="X21" s="15">
        <f t="shared" si="10"/>
        <v>1.3885995370370371E-2</v>
      </c>
      <c r="Y21" s="35">
        <f t="shared" si="11"/>
        <v>1.5625000000000014E-4</v>
      </c>
      <c r="Z21" s="76">
        <f t="shared" si="12"/>
        <v>2.8761574074074089E-3</v>
      </c>
      <c r="AA21" s="100">
        <v>18</v>
      </c>
    </row>
    <row r="22" spans="1:28" x14ac:dyDescent="0.25">
      <c r="A22" s="80">
        <v>19</v>
      </c>
      <c r="B22" s="13" t="s">
        <v>53</v>
      </c>
      <c r="C22" s="18">
        <v>3.81944444444444E-3</v>
      </c>
      <c r="D22" s="78">
        <v>23.6</v>
      </c>
      <c r="E22" s="15">
        <v>1.6469907407407405E-2</v>
      </c>
      <c r="F22" s="15">
        <v>2.9085648148148149E-2</v>
      </c>
      <c r="G22" s="15">
        <v>4.1354166666666664E-2</v>
      </c>
      <c r="H22" s="15">
        <v>5.5011574074074067E-2</v>
      </c>
      <c r="I22" s="16" t="e">
        <f t="shared" si="27"/>
        <v>#VALUE!</v>
      </c>
      <c r="J22" s="41">
        <f>0.32*60</f>
        <v>19.2</v>
      </c>
      <c r="K22" s="110">
        <v>1.3414351851851851E-2</v>
      </c>
      <c r="L22" s="1">
        <f t="shared" si="0"/>
        <v>1.2650462962962966E-2</v>
      </c>
      <c r="M22" s="1">
        <f t="shared" si="1"/>
        <v>1.2615740740740743E-2</v>
      </c>
      <c r="N22" s="1">
        <f t="shared" si="2"/>
        <v>1.2268518518518515E-2</v>
      </c>
      <c r="O22" s="97">
        <f t="shared" si="3"/>
        <v>1.3657407407407403E-2</v>
      </c>
      <c r="P22" s="43"/>
      <c r="Q22" s="17">
        <f t="shared" si="4"/>
        <v>7.6388888888888513E-4</v>
      </c>
      <c r="R22" s="17">
        <f t="shared" si="5"/>
        <v>7.9861111111110758E-4</v>
      </c>
      <c r="S22" s="17">
        <f t="shared" si="6"/>
        <v>1.1458333333333355E-3</v>
      </c>
      <c r="T22" s="17">
        <f t="shared" si="7"/>
        <v>2.4305555555555192E-4</v>
      </c>
      <c r="U22" s="17">
        <f t="shared" si="8"/>
        <v>2.9513888888888801E-3</v>
      </c>
      <c r="V22" s="13"/>
      <c r="W22" s="15">
        <f t="shared" si="9"/>
        <v>5.1192129629629629E-2</v>
      </c>
      <c r="X22" s="15">
        <f t="shared" si="10"/>
        <v>1.2798032407407407E-2</v>
      </c>
      <c r="Y22" s="35">
        <f t="shared" si="11"/>
        <v>1.2326388888888873E-3</v>
      </c>
      <c r="Z22" s="76">
        <f t="shared" si="12"/>
        <v>4.1840277777777674E-3</v>
      </c>
      <c r="AA22" s="100">
        <v>17</v>
      </c>
    </row>
    <row r="23" spans="1:28" x14ac:dyDescent="0.25">
      <c r="A23" s="80">
        <v>20</v>
      </c>
      <c r="B23" s="13" t="s">
        <v>54</v>
      </c>
      <c r="C23" s="18">
        <v>5.20833333333332E-3</v>
      </c>
      <c r="D23" s="78">
        <v>24</v>
      </c>
      <c r="E23" s="15">
        <v>1.8460648148148146E-2</v>
      </c>
      <c r="F23" s="15">
        <v>3.2025462962962964E-2</v>
      </c>
      <c r="G23" s="15">
        <v>4.6273148148148147E-2</v>
      </c>
      <c r="H23" s="15">
        <v>6.0868055555555557E-2</v>
      </c>
      <c r="I23" s="16" t="e">
        <f t="shared" si="27"/>
        <v>#VALUE!</v>
      </c>
      <c r="J23" s="35">
        <v>0</v>
      </c>
      <c r="K23" s="110">
        <v>1.3194444444444444E-2</v>
      </c>
      <c r="L23" s="1">
        <f t="shared" si="0"/>
        <v>1.3252314814814826E-2</v>
      </c>
      <c r="M23" s="1">
        <f t="shared" si="1"/>
        <v>1.3564814814814818E-2</v>
      </c>
      <c r="N23" s="1">
        <f t="shared" si="2"/>
        <v>1.4247685185185183E-2</v>
      </c>
      <c r="O23" s="97">
        <f t="shared" si="3"/>
        <v>1.4594907407407411E-2</v>
      </c>
      <c r="P23" s="43"/>
      <c r="Q23" s="17">
        <f t="shared" si="4"/>
        <v>5.787037037038173E-5</v>
      </c>
      <c r="R23" s="17">
        <f t="shared" si="5"/>
        <v>3.7037037037037333E-4</v>
      </c>
      <c r="S23" s="17">
        <f t="shared" si="6"/>
        <v>1.0532407407407383E-3</v>
      </c>
      <c r="T23" s="17">
        <f t="shared" si="7"/>
        <v>1.4004629629629662E-3</v>
      </c>
      <c r="U23" s="17">
        <f t="shared" si="8"/>
        <v>2.8819444444444595E-3</v>
      </c>
      <c r="V23" s="13"/>
      <c r="W23" s="15">
        <f t="shared" si="9"/>
        <v>5.5659722222222235E-2</v>
      </c>
      <c r="X23" s="15">
        <f t="shared" si="10"/>
        <v>1.3914930555555559E-2</v>
      </c>
      <c r="Y23" s="35">
        <f t="shared" si="11"/>
        <v>1.4409722222222289E-3</v>
      </c>
      <c r="Z23" s="76">
        <f t="shared" si="12"/>
        <v>4.3229166666666884E-3</v>
      </c>
      <c r="AA23" s="100">
        <v>16</v>
      </c>
    </row>
    <row r="24" spans="1:28" x14ac:dyDescent="0.25">
      <c r="A24" s="80">
        <v>21</v>
      </c>
      <c r="B24" s="13" t="s">
        <v>55</v>
      </c>
      <c r="C24" s="18">
        <v>5.5555555555555402E-3</v>
      </c>
      <c r="D24" s="78">
        <v>22</v>
      </c>
      <c r="E24" s="15">
        <v>1.9884259259259258E-2</v>
      </c>
      <c r="F24" s="15">
        <v>3.4953703703703702E-2</v>
      </c>
      <c r="G24" s="15">
        <v>5.0868055555555548E-2</v>
      </c>
      <c r="H24" s="15">
        <v>6.6724537037037041E-2</v>
      </c>
      <c r="I24" s="16" t="e">
        <f t="shared" si="27"/>
        <v>#VALUE!</v>
      </c>
      <c r="J24" s="41">
        <f>0.73*60</f>
        <v>43.8</v>
      </c>
      <c r="K24" s="110">
        <v>1.4398148148148148E-2</v>
      </c>
      <c r="L24" s="1">
        <f t="shared" si="0"/>
        <v>1.4328703703703718E-2</v>
      </c>
      <c r="M24" s="1">
        <f t="shared" si="1"/>
        <v>1.5069444444444444E-2</v>
      </c>
      <c r="N24" s="1">
        <f t="shared" si="2"/>
        <v>1.5914351851851846E-2</v>
      </c>
      <c r="O24" s="97">
        <f t="shared" si="3"/>
        <v>1.5856481481481492E-2</v>
      </c>
      <c r="P24" s="43"/>
      <c r="Q24" s="17">
        <f t="shared" si="4"/>
        <v>6.9444444444429279E-5</v>
      </c>
      <c r="R24" s="17">
        <f t="shared" si="5"/>
        <v>6.7129629629629657E-4</v>
      </c>
      <c r="S24" s="17">
        <f t="shared" si="6"/>
        <v>1.5162037037036984E-3</v>
      </c>
      <c r="T24" s="17">
        <f t="shared" si="7"/>
        <v>1.4583333333333445E-3</v>
      </c>
      <c r="U24" s="17">
        <f t="shared" si="8"/>
        <v>3.7152777777777687E-3</v>
      </c>
      <c r="V24" s="13"/>
      <c r="W24" s="15">
        <f t="shared" si="9"/>
        <v>6.1168981481481498E-2</v>
      </c>
      <c r="X24" s="15">
        <f t="shared" si="10"/>
        <v>1.5292245370370374E-2</v>
      </c>
      <c r="Y24" s="35">
        <f t="shared" si="11"/>
        <v>1.7881944444444534E-3</v>
      </c>
      <c r="Z24" s="76">
        <f t="shared" si="12"/>
        <v>5.5034722222222221E-3</v>
      </c>
      <c r="AA24" s="100">
        <v>15</v>
      </c>
    </row>
    <row r="25" spans="1:28" x14ac:dyDescent="0.25">
      <c r="A25" s="80">
        <v>22</v>
      </c>
      <c r="B25" s="13" t="s">
        <v>56</v>
      </c>
      <c r="C25" s="18">
        <v>7.9861111111110793E-3</v>
      </c>
      <c r="D25" s="78">
        <v>24.5</v>
      </c>
      <c r="E25" s="15">
        <v>2.0104166666666666E-2</v>
      </c>
      <c r="F25" s="15">
        <v>3.2025462962962964E-2</v>
      </c>
      <c r="G25" s="15">
        <v>4.4189814814814814E-2</v>
      </c>
      <c r="H25" s="15">
        <v>5.5833333333333325E-2</v>
      </c>
      <c r="I25" s="16" t="e">
        <f t="shared" si="27"/>
        <v>#VALUE!</v>
      </c>
      <c r="J25" s="41">
        <f>0.61*60</f>
        <v>36.6</v>
      </c>
      <c r="K25" s="110">
        <v>1.292824074074074E-2</v>
      </c>
      <c r="L25" s="1">
        <f t="shared" si="0"/>
        <v>1.2118055555555587E-2</v>
      </c>
      <c r="M25" s="1">
        <f t="shared" si="1"/>
        <v>1.1921296296296298E-2</v>
      </c>
      <c r="N25" s="1">
        <f t="shared" si="2"/>
        <v>1.216435185185185E-2</v>
      </c>
      <c r="O25" s="97">
        <f t="shared" si="3"/>
        <v>1.1643518518518511E-2</v>
      </c>
      <c r="P25" s="43"/>
      <c r="Q25" s="17">
        <f t="shared" si="4"/>
        <v>8.1018518518515339E-4</v>
      </c>
      <c r="R25" s="17">
        <f t="shared" si="5"/>
        <v>1.0069444444444423E-3</v>
      </c>
      <c r="S25" s="17">
        <f t="shared" si="6"/>
        <v>7.6388888888889034E-4</v>
      </c>
      <c r="T25" s="17">
        <f t="shared" si="7"/>
        <v>1.2847222222222288E-3</v>
      </c>
      <c r="U25" s="17">
        <f t="shared" si="8"/>
        <v>3.8657407407407147E-3</v>
      </c>
      <c r="V25" s="13"/>
      <c r="W25" s="15">
        <f t="shared" si="9"/>
        <v>4.7847222222222249E-2</v>
      </c>
      <c r="X25" s="15">
        <f t="shared" si="10"/>
        <v>1.1961805555555562E-2</v>
      </c>
      <c r="Y25" s="35">
        <f t="shared" si="11"/>
        <v>1.9328703703703556E-3</v>
      </c>
      <c r="Z25" s="76">
        <f t="shared" si="12"/>
        <v>5.7986111111110704E-3</v>
      </c>
      <c r="AA25" s="100">
        <v>14</v>
      </c>
      <c r="AB25" t="s">
        <v>57</v>
      </c>
    </row>
    <row r="26" spans="1:28" x14ac:dyDescent="0.25">
      <c r="A26" s="80">
        <v>23</v>
      </c>
      <c r="B26" s="13" t="s">
        <v>58</v>
      </c>
      <c r="C26" s="18">
        <v>7.63888888888886E-3</v>
      </c>
      <c r="D26" s="78">
        <v>23.8</v>
      </c>
      <c r="E26" s="15">
        <v>1.9884259259259258E-2</v>
      </c>
      <c r="F26" s="15">
        <v>3.2037037037037037E-2</v>
      </c>
      <c r="G26" s="15">
        <v>4.4884259259259263E-2</v>
      </c>
      <c r="H26" s="15">
        <v>5.6620370370370376E-2</v>
      </c>
      <c r="I26" s="16" t="e">
        <f t="shared" si="27"/>
        <v>#VALUE!</v>
      </c>
      <c r="J26" s="41">
        <f>0.16*60</f>
        <v>9.6</v>
      </c>
      <c r="K26" s="110">
        <v>1.3310185185185187E-2</v>
      </c>
      <c r="L26" s="1">
        <f t="shared" si="0"/>
        <v>1.2245370370370398E-2</v>
      </c>
      <c r="M26" s="1">
        <f t="shared" si="1"/>
        <v>1.215277777777778E-2</v>
      </c>
      <c r="N26" s="1">
        <f t="shared" si="2"/>
        <v>1.2847222222222225E-2</v>
      </c>
      <c r="O26" s="97">
        <f t="shared" si="3"/>
        <v>1.1736111111111114E-2</v>
      </c>
      <c r="P26" s="43"/>
      <c r="Q26" s="17">
        <f t="shared" si="4"/>
        <v>1.0648148148147893E-3</v>
      </c>
      <c r="R26" s="17">
        <f t="shared" si="5"/>
        <v>1.1574074074074073E-3</v>
      </c>
      <c r="S26" s="17">
        <f t="shared" si="6"/>
        <v>4.629629629629619E-4</v>
      </c>
      <c r="T26" s="17">
        <f t="shared" si="7"/>
        <v>1.5740740740740732E-3</v>
      </c>
      <c r="U26" s="17">
        <f t="shared" si="8"/>
        <v>4.2592592592592318E-3</v>
      </c>
      <c r="V26" s="13"/>
      <c r="W26" s="15">
        <f t="shared" si="9"/>
        <v>4.8981481481481515E-2</v>
      </c>
      <c r="X26" s="15">
        <f t="shared" si="10"/>
        <v>1.2245370370370379E-2</v>
      </c>
      <c r="Y26" s="35">
        <f t="shared" si="11"/>
        <v>2.1296296296296167E-3</v>
      </c>
      <c r="Z26" s="76">
        <f t="shared" si="12"/>
        <v>6.3888888888888485E-3</v>
      </c>
      <c r="AA26" s="100">
        <v>13</v>
      </c>
    </row>
    <row r="27" spans="1:28" x14ac:dyDescent="0.25">
      <c r="A27" s="80">
        <v>24</v>
      </c>
      <c r="B27" s="13" t="s">
        <v>59</v>
      </c>
      <c r="C27" s="18">
        <v>6.9444444444444198E-3</v>
      </c>
      <c r="D27" s="78">
        <v>24.1</v>
      </c>
      <c r="E27" s="15">
        <v>1.8993055555555558E-2</v>
      </c>
      <c r="F27" s="15">
        <v>3.0624999999999999E-2</v>
      </c>
      <c r="G27" s="15">
        <v>4.2731481481481481E-2</v>
      </c>
      <c r="H27" s="15">
        <v>5.5023148148148147E-2</v>
      </c>
      <c r="I27" s="16" t="e">
        <f t="shared" si="27"/>
        <v>#VALUE!</v>
      </c>
      <c r="J27" s="40">
        <f>0.92*60</f>
        <v>55.2</v>
      </c>
      <c r="K27" s="111">
        <v>1.3136574074074077E-2</v>
      </c>
      <c r="L27" s="1">
        <f t="shared" si="0"/>
        <v>1.2048611111111138E-2</v>
      </c>
      <c r="M27" s="1">
        <f t="shared" si="1"/>
        <v>1.1631944444444441E-2</v>
      </c>
      <c r="N27" s="1">
        <f t="shared" si="2"/>
        <v>1.2106481481481482E-2</v>
      </c>
      <c r="O27" s="97">
        <f t="shared" si="3"/>
        <v>1.2291666666666666E-2</v>
      </c>
      <c r="P27" s="42"/>
      <c r="Q27" s="17">
        <f t="shared" si="4"/>
        <v>1.0879629629629382E-3</v>
      </c>
      <c r="R27" s="17">
        <f t="shared" si="5"/>
        <v>1.5046296296296353E-3</v>
      </c>
      <c r="S27" s="17">
        <f t="shared" si="6"/>
        <v>1.0300925925925946E-3</v>
      </c>
      <c r="T27" s="17">
        <f t="shared" si="7"/>
        <v>8.4490740740741054E-4</v>
      </c>
      <c r="U27" s="17">
        <f t="shared" si="8"/>
        <v>4.4675925925925786E-3</v>
      </c>
      <c r="V27" s="15"/>
      <c r="W27" s="15">
        <f t="shared" si="9"/>
        <v>4.8078703703703728E-2</v>
      </c>
      <c r="X27" s="15">
        <f t="shared" si="10"/>
        <v>1.2019675925925932E-2</v>
      </c>
      <c r="Y27" s="35">
        <f t="shared" si="11"/>
        <v>2.2337962962962893E-3</v>
      </c>
      <c r="Z27" s="76">
        <f t="shared" si="12"/>
        <v>6.7013888888888679E-3</v>
      </c>
      <c r="AA27" s="100">
        <v>12</v>
      </c>
    </row>
    <row r="28" spans="1:28" x14ac:dyDescent="0.25">
      <c r="A28" s="80">
        <v>25</v>
      </c>
      <c r="B28" s="13" t="s">
        <v>60</v>
      </c>
      <c r="C28" s="18">
        <v>4.8611111111110999E-3</v>
      </c>
      <c r="D28" s="78">
        <v>23</v>
      </c>
      <c r="E28" s="15">
        <v>1.6898148148148148E-2</v>
      </c>
      <c r="F28" s="15">
        <v>2.8472222222222222E-2</v>
      </c>
      <c r="G28" s="15">
        <v>4.0659722222222222E-2</v>
      </c>
      <c r="H28" s="15">
        <v>5.3657407407407404E-2</v>
      </c>
      <c r="I28" s="16" t="e">
        <f t="shared" si="27"/>
        <v>#VALUE!</v>
      </c>
      <c r="J28" s="41">
        <f>0.83*60</f>
        <v>49.8</v>
      </c>
      <c r="K28" s="110">
        <v>1.3773148148148147E-2</v>
      </c>
      <c r="L28" s="1">
        <f t="shared" si="0"/>
        <v>1.2037037037037047E-2</v>
      </c>
      <c r="M28" s="1">
        <f t="shared" si="1"/>
        <v>1.1574074074074073E-2</v>
      </c>
      <c r="N28" s="1">
        <f t="shared" si="2"/>
        <v>1.21875E-2</v>
      </c>
      <c r="O28" s="97">
        <f t="shared" si="3"/>
        <v>1.2997685185185182E-2</v>
      </c>
      <c r="P28" s="43"/>
      <c r="Q28" s="17">
        <f t="shared" si="4"/>
        <v>1.7361111111110997E-3</v>
      </c>
      <c r="R28" s="17">
        <f t="shared" si="5"/>
        <v>2.1990740740740738E-3</v>
      </c>
      <c r="S28" s="17">
        <f t="shared" si="6"/>
        <v>1.5856481481481468E-3</v>
      </c>
      <c r="T28" s="17">
        <f t="shared" si="7"/>
        <v>7.7546296296296564E-4</v>
      </c>
      <c r="U28" s="17">
        <f t="shared" si="8"/>
        <v>6.296296296296286E-3</v>
      </c>
      <c r="V28" s="13"/>
      <c r="W28" s="15">
        <f t="shared" si="9"/>
        <v>4.8796296296296303E-2</v>
      </c>
      <c r="X28" s="15">
        <f t="shared" si="10"/>
        <v>1.2199074074074076E-2</v>
      </c>
      <c r="Y28" s="35">
        <f t="shared" si="11"/>
        <v>3.148148148148143E-3</v>
      </c>
      <c r="Z28" s="76">
        <f t="shared" si="12"/>
        <v>9.4444444444444289E-3</v>
      </c>
      <c r="AA28" s="100">
        <v>11</v>
      </c>
    </row>
    <row r="29" spans="1:28" x14ac:dyDescent="0.25">
      <c r="A29" s="80">
        <v>26</v>
      </c>
      <c r="B29" s="13" t="s">
        <v>61</v>
      </c>
      <c r="C29" s="18">
        <v>6.9444444444444198E-3</v>
      </c>
      <c r="D29" s="78">
        <v>24.1</v>
      </c>
      <c r="E29" s="15">
        <v>0.02</v>
      </c>
      <c r="F29" s="15">
        <v>3.4606481481481481E-2</v>
      </c>
      <c r="G29" s="15">
        <v>5.004629629629629E-2</v>
      </c>
      <c r="H29" s="15">
        <v>6.5752314814814819E-2</v>
      </c>
      <c r="I29" s="16" t="e">
        <f t="shared" si="27"/>
        <v>#VALUE!</v>
      </c>
      <c r="J29" s="41">
        <f>0.92*60</f>
        <v>55.2</v>
      </c>
      <c r="K29" s="110">
        <v>1.3136574074074077E-2</v>
      </c>
      <c r="L29" s="1">
        <f t="shared" si="0"/>
        <v>1.3055555555555581E-2</v>
      </c>
      <c r="M29" s="1">
        <f t="shared" si="1"/>
        <v>1.4606481481481481E-2</v>
      </c>
      <c r="N29" s="1">
        <f t="shared" si="2"/>
        <v>1.5439814814814809E-2</v>
      </c>
      <c r="O29" s="97">
        <f t="shared" si="3"/>
        <v>1.5706018518518529E-2</v>
      </c>
      <c r="P29" s="43"/>
      <c r="Q29" s="17">
        <f t="shared" si="4"/>
        <v>8.1018518518495911E-5</v>
      </c>
      <c r="R29" s="17">
        <f t="shared" si="5"/>
        <v>1.4699074074074042E-3</v>
      </c>
      <c r="S29" s="17">
        <f t="shared" si="6"/>
        <v>2.3032407407407324E-3</v>
      </c>
      <c r="T29" s="17">
        <f t="shared" si="7"/>
        <v>2.5694444444444523E-3</v>
      </c>
      <c r="U29" s="17">
        <f t="shared" si="8"/>
        <v>6.4236111111110848E-3</v>
      </c>
      <c r="V29" s="13"/>
      <c r="W29" s="15">
        <f t="shared" si="9"/>
        <v>5.8807870370370399E-2</v>
      </c>
      <c r="X29" s="15">
        <f t="shared" si="10"/>
        <v>1.47019675925926E-2</v>
      </c>
      <c r="Y29" s="35">
        <f t="shared" si="11"/>
        <v>3.1307870370370465E-3</v>
      </c>
      <c r="Z29" s="76">
        <f t="shared" si="12"/>
        <v>9.5543981481481313E-3</v>
      </c>
      <c r="AA29" s="100">
        <v>10</v>
      </c>
    </row>
    <row r="30" spans="1:28" x14ac:dyDescent="0.25">
      <c r="A30" s="80">
        <v>27</v>
      </c>
      <c r="B30" s="13" t="s">
        <v>62</v>
      </c>
      <c r="C30" s="18">
        <v>4.5138888888888798E-3</v>
      </c>
      <c r="D30" s="78">
        <v>24</v>
      </c>
      <c r="E30" s="15">
        <v>1.6064814814814813E-2</v>
      </c>
      <c r="F30" s="15">
        <v>2.7696759259259258E-2</v>
      </c>
      <c r="G30" s="15">
        <v>3.9641203703703706E-2</v>
      </c>
      <c r="H30" s="15">
        <v>5.0717592592592592E-2</v>
      </c>
      <c r="I30" s="16" t="e">
        <f t="shared" si="27"/>
        <v>#VALUE!</v>
      </c>
      <c r="J30" s="41" t="s">
        <v>29</v>
      </c>
      <c r="K30" s="110">
        <v>1.3194444444444444E-2</v>
      </c>
      <c r="L30" s="1">
        <f t="shared" si="0"/>
        <v>1.1550925925925933E-2</v>
      </c>
      <c r="M30" s="1">
        <f t="shared" si="1"/>
        <v>1.1631944444444445E-2</v>
      </c>
      <c r="N30" s="1">
        <f t="shared" si="2"/>
        <v>1.1944444444444448E-2</v>
      </c>
      <c r="O30" s="97">
        <f t="shared" si="3"/>
        <v>1.1076388888888886E-2</v>
      </c>
      <c r="P30" s="43"/>
      <c r="Q30" s="17">
        <f t="shared" si="4"/>
        <v>1.6435185185185112E-3</v>
      </c>
      <c r="R30" s="17">
        <f t="shared" si="5"/>
        <v>1.5624999999999997E-3</v>
      </c>
      <c r="S30" s="17">
        <f t="shared" si="6"/>
        <v>1.2499999999999959E-3</v>
      </c>
      <c r="T30" s="17">
        <f t="shared" si="7"/>
        <v>2.1180555555555588E-3</v>
      </c>
      <c r="U30" s="17">
        <f t="shared" si="8"/>
        <v>6.5740740740740655E-3</v>
      </c>
      <c r="V30" s="13"/>
      <c r="W30" s="15">
        <f t="shared" si="9"/>
        <v>4.6203703703703712E-2</v>
      </c>
      <c r="X30" s="15">
        <f t="shared" si="10"/>
        <v>1.1550925925925928E-2</v>
      </c>
      <c r="Y30" s="35">
        <f t="shared" si="11"/>
        <v>3.2870370370370328E-3</v>
      </c>
      <c r="Z30" s="76">
        <f t="shared" si="12"/>
        <v>9.8611111111110983E-3</v>
      </c>
      <c r="AA30" s="100">
        <v>9</v>
      </c>
    </row>
    <row r="31" spans="1:28" ht="15.75" thickBot="1" x14ac:dyDescent="0.3">
      <c r="A31" s="81">
        <v>28</v>
      </c>
      <c r="B31" s="65" t="s">
        <v>63</v>
      </c>
      <c r="C31" s="66">
        <v>4.1666666666666597E-3</v>
      </c>
      <c r="D31" s="82">
        <v>20</v>
      </c>
      <c r="E31" s="68">
        <v>1.292824074074074E-2</v>
      </c>
      <c r="F31" s="68">
        <v>3.9027777777777779E-2</v>
      </c>
      <c r="G31" s="68">
        <v>5.0173611111111106E-2</v>
      </c>
      <c r="H31" s="68">
        <v>5.6701388888888891E-2</v>
      </c>
      <c r="I31" s="69" t="e">
        <f t="shared" si="27"/>
        <v>#VALUE!</v>
      </c>
      <c r="J31" s="92">
        <f>0.8*60</f>
        <v>48</v>
      </c>
      <c r="K31" s="112">
        <v>1.5833333333333335E-2</v>
      </c>
      <c r="L31" s="83">
        <f t="shared" si="0"/>
        <v>8.7615740740740813E-3</v>
      </c>
      <c r="M31" s="83">
        <f t="shared" si="1"/>
        <v>2.6099537037037039E-2</v>
      </c>
      <c r="N31" s="83">
        <f t="shared" si="2"/>
        <v>1.1145833333333327E-2</v>
      </c>
      <c r="O31" s="98">
        <f t="shared" si="3"/>
        <v>6.5277777777777851E-3</v>
      </c>
      <c r="P31" s="94"/>
      <c r="Q31" s="72">
        <f t="shared" si="4"/>
        <v>7.0717592592592533E-3</v>
      </c>
      <c r="R31" s="72">
        <f t="shared" si="5"/>
        <v>1.0266203703703704E-2</v>
      </c>
      <c r="S31" s="72">
        <f t="shared" si="6"/>
        <v>4.6875000000000076E-3</v>
      </c>
      <c r="T31" s="72">
        <f t="shared" si="7"/>
        <v>9.3055555555555496E-3</v>
      </c>
      <c r="U31" s="72">
        <f t="shared" si="8"/>
        <v>3.1331018518518515E-2</v>
      </c>
      <c r="V31" s="65"/>
      <c r="W31" s="68">
        <f t="shared" si="9"/>
        <v>5.2534722222222233E-2</v>
      </c>
      <c r="X31" s="68">
        <f t="shared" si="10"/>
        <v>1.3133680555555558E-2</v>
      </c>
      <c r="Y31" s="73">
        <f t="shared" si="11"/>
        <v>5.399305555555553E-3</v>
      </c>
      <c r="Z31" s="77">
        <f t="shared" si="12"/>
        <v>3.6730324074074068E-2</v>
      </c>
      <c r="AA31" s="101">
        <v>8</v>
      </c>
    </row>
    <row r="32" spans="1:28" ht="15.75" thickBot="1" x14ac:dyDescent="0.3"/>
    <row r="33" spans="1:27" ht="15.75" thickBot="1" x14ac:dyDescent="0.3">
      <c r="A33"/>
      <c r="B33" s="2" t="s">
        <v>92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4"/>
      <c r="P33" s="3"/>
      <c r="Q33" s="3"/>
      <c r="R33" s="3"/>
      <c r="S33" s="3"/>
      <c r="T33" s="3"/>
      <c r="U33" s="3"/>
      <c r="V33" s="3"/>
      <c r="W33" s="3"/>
      <c r="X33" s="4">
        <v>30</v>
      </c>
      <c r="AA33" s="11">
        <v>22</v>
      </c>
    </row>
  </sheetData>
  <pageMargins left="0.25" right="0.25" top="0.75" bottom="0.75" header="0.3" footer="0.3"/>
  <pageSetup paperSize="9" scale="8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"/>
  <sheetViews>
    <sheetView workbookViewId="0">
      <selection activeCell="B2" sqref="B2"/>
    </sheetView>
  </sheetViews>
  <sheetFormatPr defaultRowHeight="15" x14ac:dyDescent="0.25"/>
  <cols>
    <col min="1" max="1" width="8.28515625" bestFit="1" customWidth="1"/>
    <col min="2" max="2" width="22.28515625" bestFit="1" customWidth="1"/>
    <col min="3" max="3" width="0" hidden="1" customWidth="1"/>
    <col min="4" max="4" width="16.28515625" bestFit="1" customWidth="1"/>
    <col min="5" max="9" width="0" hidden="1" customWidth="1"/>
    <col min="10" max="10" width="11.7109375" bestFit="1" customWidth="1"/>
    <col min="11" max="13" width="9.140625" customWidth="1"/>
    <col min="14" max="22" width="0" hidden="1" customWidth="1"/>
    <col min="23" max="23" width="11.85546875" style="6" bestFit="1" customWidth="1"/>
    <col min="24" max="24" width="9.140625" style="6"/>
  </cols>
  <sheetData>
    <row r="1" spans="1:27" ht="15.75" thickBot="1" x14ac:dyDescent="0.3">
      <c r="A1" s="6"/>
      <c r="B1" s="5" t="s">
        <v>97</v>
      </c>
      <c r="D1" s="7"/>
      <c r="W1"/>
      <c r="X1"/>
      <c r="Z1" s="6"/>
      <c r="AA1" s="10"/>
    </row>
    <row r="2" spans="1:27" ht="15.75" thickBot="1" x14ac:dyDescent="0.3">
      <c r="A2" s="6"/>
      <c r="D2" s="7"/>
      <c r="W2"/>
      <c r="X2"/>
      <c r="Z2" s="6"/>
      <c r="AA2" s="10"/>
    </row>
    <row r="3" spans="1:27" ht="15.75" thickBot="1" x14ac:dyDescent="0.3">
      <c r="A3" s="88" t="s">
        <v>87</v>
      </c>
      <c r="B3" s="107" t="s">
        <v>89</v>
      </c>
      <c r="C3" s="108"/>
      <c r="D3" s="74" t="s">
        <v>88</v>
      </c>
      <c r="E3" s="30" t="s">
        <v>1</v>
      </c>
      <c r="F3" s="30" t="s">
        <v>2</v>
      </c>
      <c r="G3" s="30" t="s">
        <v>3</v>
      </c>
      <c r="H3" s="30" t="s">
        <v>4</v>
      </c>
      <c r="I3" s="31"/>
      <c r="J3" s="32" t="s">
        <v>5</v>
      </c>
      <c r="K3" s="113" t="s">
        <v>1</v>
      </c>
      <c r="L3" s="113" t="s">
        <v>2</v>
      </c>
      <c r="M3" s="113" t="s">
        <v>3</v>
      </c>
      <c r="N3" s="32"/>
      <c r="O3" s="32" t="s">
        <v>6</v>
      </c>
      <c r="P3" s="32" t="s">
        <v>7</v>
      </c>
      <c r="Q3" s="32" t="s">
        <v>8</v>
      </c>
      <c r="R3" s="32" t="s">
        <v>9</v>
      </c>
      <c r="S3" s="30"/>
      <c r="T3" s="30" t="s">
        <v>10</v>
      </c>
      <c r="U3" s="32" t="s">
        <v>11</v>
      </c>
      <c r="V3" s="32" t="s">
        <v>12</v>
      </c>
      <c r="W3" s="74" t="s">
        <v>94</v>
      </c>
      <c r="X3" s="33" t="s">
        <v>27</v>
      </c>
    </row>
    <row r="4" spans="1:27" x14ac:dyDescent="0.25">
      <c r="A4" s="85">
        <v>1</v>
      </c>
      <c r="B4" s="21" t="s">
        <v>20</v>
      </c>
      <c r="C4" s="22">
        <v>2.4305555555555599E-3</v>
      </c>
      <c r="D4" s="26">
        <v>22.7</v>
      </c>
      <c r="E4" s="22">
        <v>1.4733796296296295E-2</v>
      </c>
      <c r="F4" s="22">
        <v>2.6956018518518522E-2</v>
      </c>
      <c r="G4" s="22">
        <v>3.9097222222222221E-2</v>
      </c>
      <c r="H4" s="24" t="e">
        <f>#REF!*60/D4</f>
        <v>#REF!</v>
      </c>
      <c r="I4" s="39">
        <f>0.71*60</f>
        <v>42.599999999999994</v>
      </c>
      <c r="J4" s="109">
        <v>1.230324074074074E-2</v>
      </c>
      <c r="K4" s="95">
        <f t="shared" ref="K4:K16" si="0">E4-C4</f>
        <v>1.2303240740740736E-2</v>
      </c>
      <c r="L4" s="95">
        <f t="shared" ref="L4:L16" si="1">F4-E4</f>
        <v>1.2222222222222226E-2</v>
      </c>
      <c r="M4" s="96">
        <f t="shared" ref="M4:M16" si="2">G4-F4</f>
        <v>1.2141203703703699E-2</v>
      </c>
      <c r="N4" s="93"/>
      <c r="O4" s="25">
        <f t="shared" ref="O4:O16" si="3">ABS(J4-K4)</f>
        <v>3.4694469519536142E-18</v>
      </c>
      <c r="P4" s="25">
        <f t="shared" ref="P4:P16" si="4">ABS(L4-J4)</f>
        <v>8.1018518518513258E-5</v>
      </c>
      <c r="Q4" s="25">
        <f t="shared" ref="Q4:Q16" si="5">ABS(M4-J4)</f>
        <v>1.6203703703704039E-4</v>
      </c>
      <c r="R4" s="25">
        <f t="shared" ref="R4:R16" si="6">O4+P4+Q4</f>
        <v>2.4305555555555712E-4</v>
      </c>
      <c r="S4" s="21"/>
      <c r="T4" s="23">
        <f t="shared" ref="T4:T16" si="7">G4-C4</f>
        <v>3.666666666666666E-2</v>
      </c>
      <c r="U4" s="23">
        <f t="shared" ref="U4:U16" si="8">T4/3</f>
        <v>1.2222222222222219E-2</v>
      </c>
      <c r="V4" s="23">
        <f t="shared" ref="V4:V16" si="9">ABS(J4-U4)*1.5</f>
        <v>1.215277777777803E-4</v>
      </c>
      <c r="W4" s="87">
        <f t="shared" ref="W4:W16" si="10">V4+R4</f>
        <v>3.6458333333333742E-4</v>
      </c>
      <c r="X4" s="106">
        <v>50</v>
      </c>
    </row>
    <row r="5" spans="1:27" x14ac:dyDescent="0.25">
      <c r="A5" s="80">
        <v>2</v>
      </c>
      <c r="B5" s="13" t="s">
        <v>17</v>
      </c>
      <c r="C5" s="18">
        <v>1.38888888888889E-3</v>
      </c>
      <c r="D5" s="12">
        <v>21.7</v>
      </c>
      <c r="E5" s="18">
        <v>1.3969907407407408E-2</v>
      </c>
      <c r="F5" s="18">
        <v>2.6759259259259257E-2</v>
      </c>
      <c r="G5" s="18">
        <v>3.9606481481481479E-2</v>
      </c>
      <c r="H5" s="16" t="e">
        <f>#REF!*60/D5</f>
        <v>#REF!</v>
      </c>
      <c r="I5" s="40">
        <f>0.53*60</f>
        <v>31.8</v>
      </c>
      <c r="J5" s="110">
        <v>1.2870370370370372E-2</v>
      </c>
      <c r="K5" s="1">
        <f t="shared" si="0"/>
        <v>1.2581018518518519E-2</v>
      </c>
      <c r="L5" s="1">
        <f t="shared" si="1"/>
        <v>1.2789351851851849E-2</v>
      </c>
      <c r="M5" s="97">
        <f t="shared" si="2"/>
        <v>1.2847222222222222E-2</v>
      </c>
      <c r="N5" s="43"/>
      <c r="O5" s="17">
        <f t="shared" si="3"/>
        <v>2.8935185185185314E-4</v>
      </c>
      <c r="P5" s="17">
        <f t="shared" si="4"/>
        <v>8.1018518518523666E-5</v>
      </c>
      <c r="Q5" s="17">
        <f t="shared" si="5"/>
        <v>2.314814814815061E-5</v>
      </c>
      <c r="R5" s="17">
        <f t="shared" si="6"/>
        <v>3.9351851851852741E-4</v>
      </c>
      <c r="S5" s="13"/>
      <c r="T5" s="15">
        <f t="shared" si="7"/>
        <v>3.8217592592592588E-2</v>
      </c>
      <c r="U5" s="15">
        <f t="shared" si="8"/>
        <v>1.2739197530864195E-2</v>
      </c>
      <c r="V5" s="15">
        <f t="shared" si="9"/>
        <v>1.9675925925926544E-4</v>
      </c>
      <c r="W5" s="79">
        <f t="shared" si="10"/>
        <v>5.9027777777779285E-4</v>
      </c>
      <c r="X5" s="103">
        <v>44</v>
      </c>
    </row>
    <row r="6" spans="1:27" x14ac:dyDescent="0.25">
      <c r="A6" s="80">
        <v>3</v>
      </c>
      <c r="B6" s="13" t="s">
        <v>14</v>
      </c>
      <c r="C6" s="18">
        <v>3.4722222222222224E-4</v>
      </c>
      <c r="D6" s="12">
        <v>21.3</v>
      </c>
      <c r="E6" s="18">
        <v>1.3333333333333334E-2</v>
      </c>
      <c r="F6" s="18">
        <v>2.5949074074074072E-2</v>
      </c>
      <c r="G6" s="18">
        <v>3.8645833333333331E-2</v>
      </c>
      <c r="H6" s="16" t="e">
        <f>#REF!*60/D6</f>
        <v>#REF!</v>
      </c>
      <c r="I6" s="40">
        <f>0.87*60</f>
        <v>52.2</v>
      </c>
      <c r="J6" s="110">
        <v>1.3101851851851852E-2</v>
      </c>
      <c r="K6" s="1">
        <f t="shared" si="0"/>
        <v>1.2986111111111111E-2</v>
      </c>
      <c r="L6" s="1">
        <f t="shared" si="1"/>
        <v>1.2615740740740738E-2</v>
      </c>
      <c r="M6" s="97">
        <f t="shared" si="2"/>
        <v>1.2696759259259258E-2</v>
      </c>
      <c r="N6" s="43"/>
      <c r="O6" s="17">
        <f t="shared" si="3"/>
        <v>1.1574074074074091E-4</v>
      </c>
      <c r="P6" s="17">
        <f t="shared" si="4"/>
        <v>4.8611111111111424E-4</v>
      </c>
      <c r="Q6" s="17">
        <f t="shared" si="5"/>
        <v>4.0509259259259404E-4</v>
      </c>
      <c r="R6" s="17">
        <f t="shared" si="6"/>
        <v>1.0069444444444492E-3</v>
      </c>
      <c r="S6" s="13"/>
      <c r="T6" s="15">
        <f t="shared" si="7"/>
        <v>3.829861111111111E-2</v>
      </c>
      <c r="U6" s="15">
        <f t="shared" si="8"/>
        <v>1.2766203703703703E-2</v>
      </c>
      <c r="V6" s="15">
        <f t="shared" si="9"/>
        <v>5.0347222222222373E-4</v>
      </c>
      <c r="W6" s="79">
        <f t="shared" si="10"/>
        <v>1.5104166666666729E-3</v>
      </c>
      <c r="X6" s="103">
        <v>39</v>
      </c>
    </row>
    <row r="7" spans="1:27" x14ac:dyDescent="0.25">
      <c r="A7" s="80">
        <v>4</v>
      </c>
      <c r="B7" s="13" t="s">
        <v>19</v>
      </c>
      <c r="C7" s="18">
        <v>2.0833333333333298E-3</v>
      </c>
      <c r="D7" s="12">
        <v>19.5</v>
      </c>
      <c r="E7" s="18">
        <v>1.5972222222222224E-2</v>
      </c>
      <c r="F7" s="18">
        <v>2.9965277777777775E-2</v>
      </c>
      <c r="G7" s="18">
        <v>4.3935185185185188E-2</v>
      </c>
      <c r="H7" s="16" t="e">
        <f>#REF!*60/D7</f>
        <v>#REF!</v>
      </c>
      <c r="I7" s="40">
        <f>0.62*60</f>
        <v>37.200000000000003</v>
      </c>
      <c r="J7" s="110">
        <v>1.4317129629629631E-2</v>
      </c>
      <c r="K7" s="1">
        <f t="shared" si="0"/>
        <v>1.3888888888888895E-2</v>
      </c>
      <c r="L7" s="1">
        <f t="shared" si="1"/>
        <v>1.399305555555555E-2</v>
      </c>
      <c r="M7" s="97">
        <f t="shared" si="2"/>
        <v>1.3969907407407414E-2</v>
      </c>
      <c r="N7" s="43"/>
      <c r="O7" s="17">
        <f t="shared" si="3"/>
        <v>4.2824074074073598E-4</v>
      </c>
      <c r="P7" s="17">
        <f t="shared" si="4"/>
        <v>3.2407407407408079E-4</v>
      </c>
      <c r="Q7" s="17">
        <f t="shared" si="5"/>
        <v>3.4722222222221752E-4</v>
      </c>
      <c r="R7" s="17">
        <f t="shared" si="6"/>
        <v>1.0995370370370343E-3</v>
      </c>
      <c r="S7" s="13"/>
      <c r="T7" s="15">
        <f t="shared" si="7"/>
        <v>4.1851851851851855E-2</v>
      </c>
      <c r="U7" s="15">
        <f t="shared" si="8"/>
        <v>1.3950617283950618E-2</v>
      </c>
      <c r="V7" s="15">
        <f t="shared" si="9"/>
        <v>5.4976851851851888E-4</v>
      </c>
      <c r="W7" s="79">
        <f t="shared" si="10"/>
        <v>1.6493055555555532E-3</v>
      </c>
      <c r="X7" s="103">
        <v>35</v>
      </c>
    </row>
    <row r="8" spans="1:27" x14ac:dyDescent="0.25">
      <c r="A8" s="80">
        <v>5</v>
      </c>
      <c r="B8" s="13" t="s">
        <v>21</v>
      </c>
      <c r="C8" s="18">
        <v>2.7777777777777801E-3</v>
      </c>
      <c r="D8" s="12">
        <v>26</v>
      </c>
      <c r="E8" s="18">
        <v>1.3472222222222221E-2</v>
      </c>
      <c r="F8" s="18">
        <v>2.5057870370370373E-2</v>
      </c>
      <c r="G8" s="18">
        <v>3.6342592592592593E-2</v>
      </c>
      <c r="H8" s="16" t="e">
        <f>#REF!*60/D8</f>
        <v>#REF!</v>
      </c>
      <c r="I8" s="40">
        <f>0.46*60</f>
        <v>27.6</v>
      </c>
      <c r="J8" s="110">
        <v>1.074074074074074E-2</v>
      </c>
      <c r="K8" s="1">
        <f t="shared" si="0"/>
        <v>1.069444444444444E-2</v>
      </c>
      <c r="L8" s="1">
        <f t="shared" si="1"/>
        <v>1.1585648148148152E-2</v>
      </c>
      <c r="M8" s="97">
        <f t="shared" si="2"/>
        <v>1.128472222222222E-2</v>
      </c>
      <c r="N8" s="43"/>
      <c r="O8" s="17">
        <f t="shared" si="3"/>
        <v>4.6296296296299486E-5</v>
      </c>
      <c r="P8" s="17">
        <f t="shared" si="4"/>
        <v>8.4490740740741227E-4</v>
      </c>
      <c r="Q8" s="17">
        <f t="shared" si="5"/>
        <v>5.4398148148148036E-4</v>
      </c>
      <c r="R8" s="17">
        <f t="shared" si="6"/>
        <v>1.4351851851851921E-3</v>
      </c>
      <c r="S8" s="13"/>
      <c r="T8" s="15">
        <f t="shared" si="7"/>
        <v>3.3564814814814811E-2</v>
      </c>
      <c r="U8" s="15">
        <f t="shared" si="8"/>
        <v>1.1188271604938271E-2</v>
      </c>
      <c r="V8" s="15">
        <f t="shared" si="9"/>
        <v>6.7129629629629657E-4</v>
      </c>
      <c r="W8" s="79">
        <f t="shared" si="10"/>
        <v>2.1064814814814887E-3</v>
      </c>
      <c r="X8" s="103">
        <v>32</v>
      </c>
    </row>
    <row r="9" spans="1:27" x14ac:dyDescent="0.25">
      <c r="A9" s="80">
        <v>6</v>
      </c>
      <c r="B9" s="13" t="s">
        <v>15</v>
      </c>
      <c r="C9" s="18">
        <v>6.9444444444444404E-4</v>
      </c>
      <c r="D9" s="12">
        <v>22</v>
      </c>
      <c r="E9" s="18">
        <v>1.2870370370370372E-2</v>
      </c>
      <c r="F9" s="18">
        <v>2.5370370370370366E-2</v>
      </c>
      <c r="G9" s="18">
        <v>3.7268518518518513E-2</v>
      </c>
      <c r="H9" s="16" t="e">
        <f>#REF!*60/D9</f>
        <v>#REF!</v>
      </c>
      <c r="I9" s="40">
        <f>0.27*60</f>
        <v>16.200000000000003</v>
      </c>
      <c r="J9" s="110">
        <v>1.2685185185185183E-2</v>
      </c>
      <c r="K9" s="1">
        <f t="shared" si="0"/>
        <v>1.2175925925925929E-2</v>
      </c>
      <c r="L9" s="1">
        <f t="shared" si="1"/>
        <v>1.2499999999999994E-2</v>
      </c>
      <c r="M9" s="97">
        <f t="shared" si="2"/>
        <v>1.1898148148148147E-2</v>
      </c>
      <c r="N9" s="43"/>
      <c r="O9" s="17">
        <f t="shared" si="3"/>
        <v>5.0925925925925444E-4</v>
      </c>
      <c r="P9" s="17">
        <f t="shared" si="4"/>
        <v>1.8518518518518927E-4</v>
      </c>
      <c r="Q9" s="17">
        <f t="shared" si="5"/>
        <v>7.8703703703703574E-4</v>
      </c>
      <c r="R9" s="17">
        <f t="shared" si="6"/>
        <v>1.4814814814814795E-3</v>
      </c>
      <c r="S9" s="13"/>
      <c r="T9" s="15">
        <f t="shared" si="7"/>
        <v>3.6574074074074071E-2</v>
      </c>
      <c r="U9" s="15">
        <f t="shared" si="8"/>
        <v>1.2191358024691358E-2</v>
      </c>
      <c r="V9" s="15">
        <f t="shared" si="9"/>
        <v>7.4074074074073799E-4</v>
      </c>
      <c r="W9" s="79">
        <f t="shared" si="10"/>
        <v>2.2222222222222174E-3</v>
      </c>
      <c r="X9" s="103">
        <v>30</v>
      </c>
    </row>
    <row r="10" spans="1:27" x14ac:dyDescent="0.25">
      <c r="A10" s="80">
        <v>7</v>
      </c>
      <c r="B10" s="13" t="s">
        <v>13</v>
      </c>
      <c r="C10" s="18">
        <v>0</v>
      </c>
      <c r="D10" s="12">
        <v>22</v>
      </c>
      <c r="E10" s="15">
        <v>1.2175925925925929E-2</v>
      </c>
      <c r="F10" s="15">
        <v>2.4479166666666666E-2</v>
      </c>
      <c r="G10" s="18">
        <v>3.6423611111111115E-2</v>
      </c>
      <c r="H10" s="16" t="e">
        <f>#REF!*60/D10</f>
        <v>#REF!</v>
      </c>
      <c r="I10" s="40">
        <f>0.27*60</f>
        <v>16.200000000000003</v>
      </c>
      <c r="J10" s="111">
        <v>1.2685185185185183E-2</v>
      </c>
      <c r="K10" s="1">
        <f t="shared" si="0"/>
        <v>1.2175925925925929E-2</v>
      </c>
      <c r="L10" s="1">
        <f t="shared" si="1"/>
        <v>1.2303240740740738E-2</v>
      </c>
      <c r="M10" s="97">
        <f t="shared" si="2"/>
        <v>1.1944444444444448E-2</v>
      </c>
      <c r="N10" s="42"/>
      <c r="O10" s="17">
        <f t="shared" si="3"/>
        <v>5.0925925925925444E-4</v>
      </c>
      <c r="P10" s="17">
        <f t="shared" si="4"/>
        <v>3.8194444444444517E-4</v>
      </c>
      <c r="Q10" s="17">
        <f t="shared" si="5"/>
        <v>7.4074074074073452E-4</v>
      </c>
      <c r="R10" s="17">
        <f t="shared" si="6"/>
        <v>1.6319444444444341E-3</v>
      </c>
      <c r="S10" s="15"/>
      <c r="T10" s="15">
        <f t="shared" si="7"/>
        <v>3.6423611111111115E-2</v>
      </c>
      <c r="U10" s="15">
        <f t="shared" si="8"/>
        <v>1.2141203703703704E-2</v>
      </c>
      <c r="V10" s="15">
        <f t="shared" si="9"/>
        <v>8.1597222222221794E-4</v>
      </c>
      <c r="W10" s="79">
        <f t="shared" si="10"/>
        <v>2.4479166666666521E-3</v>
      </c>
      <c r="X10" s="103">
        <v>29</v>
      </c>
    </row>
    <row r="11" spans="1:27" x14ac:dyDescent="0.25">
      <c r="A11" s="80">
        <v>8</v>
      </c>
      <c r="B11" s="13" t="s">
        <v>23</v>
      </c>
      <c r="C11" s="18">
        <v>3.4722222222222199E-3</v>
      </c>
      <c r="D11" s="12">
        <v>23</v>
      </c>
      <c r="E11" s="18">
        <v>1.53125E-2</v>
      </c>
      <c r="F11" s="18">
        <v>2.8159722222222221E-2</v>
      </c>
      <c r="G11" s="18">
        <v>4.1805555555555561E-2</v>
      </c>
      <c r="H11" s="16" t="e">
        <f>#REF!*60/D11</f>
        <v>#REF!</v>
      </c>
      <c r="I11" s="40">
        <f>0.48*60</f>
        <v>28.799999999999997</v>
      </c>
      <c r="J11" s="110">
        <v>1.2141203703703704E-2</v>
      </c>
      <c r="K11" s="1">
        <f t="shared" si="0"/>
        <v>1.1840277777777779E-2</v>
      </c>
      <c r="L11" s="1">
        <f t="shared" si="1"/>
        <v>1.2847222222222222E-2</v>
      </c>
      <c r="M11" s="97">
        <f t="shared" si="2"/>
        <v>1.364583333333334E-2</v>
      </c>
      <c r="N11" s="43"/>
      <c r="O11" s="17">
        <f t="shared" si="3"/>
        <v>3.0092592592592497E-4</v>
      </c>
      <c r="P11" s="17">
        <f t="shared" si="4"/>
        <v>7.0601851851851728E-4</v>
      </c>
      <c r="Q11" s="17">
        <f t="shared" si="5"/>
        <v>1.5046296296296353E-3</v>
      </c>
      <c r="R11" s="17">
        <f t="shared" si="6"/>
        <v>2.5115740740740775E-3</v>
      </c>
      <c r="S11" s="13"/>
      <c r="T11" s="15">
        <f t="shared" si="7"/>
        <v>3.8333333333333344E-2</v>
      </c>
      <c r="U11" s="15">
        <f t="shared" si="8"/>
        <v>1.2777777777777782E-2</v>
      </c>
      <c r="V11" s="15">
        <f t="shared" si="9"/>
        <v>9.5486111111111639E-4</v>
      </c>
      <c r="W11" s="79">
        <f t="shared" si="10"/>
        <v>3.4664351851851939E-3</v>
      </c>
      <c r="X11" s="103">
        <v>28</v>
      </c>
    </row>
    <row r="12" spans="1:27" x14ac:dyDescent="0.25">
      <c r="A12" s="80">
        <v>9</v>
      </c>
      <c r="B12" s="13" t="s">
        <v>22</v>
      </c>
      <c r="C12" s="18">
        <v>3.1250000000000002E-3</v>
      </c>
      <c r="D12" s="12">
        <v>20</v>
      </c>
      <c r="E12" s="18">
        <v>1.6157407407407409E-2</v>
      </c>
      <c r="F12" s="18">
        <v>2.9039351851851854E-2</v>
      </c>
      <c r="G12" s="18">
        <v>4.2430555555555555E-2</v>
      </c>
      <c r="H12" s="16" t="e">
        <f>#REF!*60/D12</f>
        <v>#REF!</v>
      </c>
      <c r="I12" s="40">
        <f>0.1*60</f>
        <v>6</v>
      </c>
      <c r="J12" s="110">
        <v>1.3958333333333335E-2</v>
      </c>
      <c r="K12" s="1">
        <f t="shared" si="0"/>
        <v>1.3032407407407409E-2</v>
      </c>
      <c r="L12" s="1">
        <f t="shared" si="1"/>
        <v>1.2881944444444446E-2</v>
      </c>
      <c r="M12" s="97">
        <f t="shared" si="2"/>
        <v>1.33912037037037E-2</v>
      </c>
      <c r="N12" s="43"/>
      <c r="O12" s="17">
        <f t="shared" si="3"/>
        <v>9.2592592592592553E-4</v>
      </c>
      <c r="P12" s="17">
        <f t="shared" si="4"/>
        <v>1.0763888888888889E-3</v>
      </c>
      <c r="Q12" s="17">
        <f t="shared" si="5"/>
        <v>5.6712962962963444E-4</v>
      </c>
      <c r="R12" s="17">
        <f t="shared" si="6"/>
        <v>2.5694444444444488E-3</v>
      </c>
      <c r="S12" s="13"/>
      <c r="T12" s="15">
        <f t="shared" si="7"/>
        <v>3.9305555555555552E-2</v>
      </c>
      <c r="U12" s="15">
        <f t="shared" si="8"/>
        <v>1.3101851851851851E-2</v>
      </c>
      <c r="V12" s="15">
        <f t="shared" si="9"/>
        <v>1.2847222222222262E-3</v>
      </c>
      <c r="W12" s="79">
        <f t="shared" si="10"/>
        <v>3.854166666666675E-3</v>
      </c>
      <c r="X12" s="103">
        <v>27</v>
      </c>
    </row>
    <row r="13" spans="1:27" x14ac:dyDescent="0.25">
      <c r="A13" s="80">
        <v>10</v>
      </c>
      <c r="B13" s="13" t="s">
        <v>18</v>
      </c>
      <c r="C13" s="18">
        <v>1.7361111111111099E-3</v>
      </c>
      <c r="D13" s="12">
        <v>23</v>
      </c>
      <c r="E13" s="18">
        <v>1.4710648148148148E-2</v>
      </c>
      <c r="F13" s="18">
        <v>2.8032407407407409E-2</v>
      </c>
      <c r="G13" s="18">
        <v>4.1805555555555561E-2</v>
      </c>
      <c r="H13" s="16" t="e">
        <f>#REF!*60/D13</f>
        <v>#REF!</v>
      </c>
      <c r="I13" s="40">
        <f>0.48*60</f>
        <v>28.799999999999997</v>
      </c>
      <c r="J13" s="110">
        <v>1.2141203703703704E-2</v>
      </c>
      <c r="K13" s="1">
        <f t="shared" si="0"/>
        <v>1.2974537037037038E-2</v>
      </c>
      <c r="L13" s="1">
        <f t="shared" si="1"/>
        <v>1.3321759259259261E-2</v>
      </c>
      <c r="M13" s="97">
        <f t="shared" si="2"/>
        <v>1.3773148148148152E-2</v>
      </c>
      <c r="N13" s="43"/>
      <c r="O13" s="17">
        <f t="shared" si="3"/>
        <v>8.333333333333335E-4</v>
      </c>
      <c r="P13" s="17">
        <f t="shared" si="4"/>
        <v>1.1805555555555562E-3</v>
      </c>
      <c r="Q13" s="17">
        <f t="shared" si="5"/>
        <v>1.631944444444448E-3</v>
      </c>
      <c r="R13" s="17">
        <f t="shared" si="6"/>
        <v>3.6458333333333377E-3</v>
      </c>
      <c r="S13" s="13"/>
      <c r="T13" s="15">
        <f t="shared" si="7"/>
        <v>4.0069444444444449E-2</v>
      </c>
      <c r="U13" s="15">
        <f t="shared" si="8"/>
        <v>1.3356481481481483E-2</v>
      </c>
      <c r="V13" s="15">
        <f t="shared" si="9"/>
        <v>1.822916666666668E-3</v>
      </c>
      <c r="W13" s="79">
        <f t="shared" si="10"/>
        <v>5.4687500000000057E-3</v>
      </c>
      <c r="X13" s="103">
        <v>26</v>
      </c>
    </row>
    <row r="14" spans="1:27" x14ac:dyDescent="0.25">
      <c r="A14" s="80">
        <v>11</v>
      </c>
      <c r="B14" s="13" t="s">
        <v>16</v>
      </c>
      <c r="C14" s="18">
        <v>1.0416666666666699E-3</v>
      </c>
      <c r="D14" s="12">
        <v>20</v>
      </c>
      <c r="E14" s="18">
        <v>1.3356481481481483E-2</v>
      </c>
      <c r="F14" s="18">
        <v>2.5960648148148149E-2</v>
      </c>
      <c r="G14" s="18">
        <v>3.8657407407407404E-2</v>
      </c>
      <c r="H14" s="16" t="e">
        <f>#REF!*60/D14</f>
        <v>#REF!</v>
      </c>
      <c r="I14" s="40">
        <f>0.1*60</f>
        <v>6</v>
      </c>
      <c r="J14" s="110">
        <v>1.3958333333333335E-2</v>
      </c>
      <c r="K14" s="1">
        <f t="shared" si="0"/>
        <v>1.2314814814814813E-2</v>
      </c>
      <c r="L14" s="1">
        <f t="shared" si="1"/>
        <v>1.2604166666666666E-2</v>
      </c>
      <c r="M14" s="97">
        <f t="shared" si="2"/>
        <v>1.2696759259259255E-2</v>
      </c>
      <c r="N14" s="43"/>
      <c r="O14" s="17">
        <f t="shared" si="3"/>
        <v>1.6435185185185216E-3</v>
      </c>
      <c r="P14" s="17">
        <f t="shared" si="4"/>
        <v>1.3541666666666684E-3</v>
      </c>
      <c r="Q14" s="17">
        <f t="shared" si="5"/>
        <v>1.2615740740740799E-3</v>
      </c>
      <c r="R14" s="17">
        <f t="shared" si="6"/>
        <v>4.2592592592592699E-3</v>
      </c>
      <c r="S14" s="13"/>
      <c r="T14" s="15">
        <f t="shared" si="7"/>
        <v>3.7615740740740734E-2</v>
      </c>
      <c r="U14" s="15">
        <f t="shared" si="8"/>
        <v>1.2538580246913579E-2</v>
      </c>
      <c r="V14" s="15">
        <f t="shared" si="9"/>
        <v>2.1296296296296341E-3</v>
      </c>
      <c r="W14" s="79">
        <f t="shared" si="10"/>
        <v>6.388888888888904E-3</v>
      </c>
      <c r="X14" s="103">
        <v>25</v>
      </c>
    </row>
    <row r="15" spans="1:27" x14ac:dyDescent="0.25">
      <c r="A15" s="80">
        <v>12</v>
      </c>
      <c r="B15" s="13" t="s">
        <v>25</v>
      </c>
      <c r="C15" s="18">
        <v>4.1666666666666701E-3</v>
      </c>
      <c r="D15" s="12">
        <v>20.8</v>
      </c>
      <c r="E15" s="18">
        <v>1.8865740740740742E-2</v>
      </c>
      <c r="F15" s="18">
        <v>3.4224537037037032E-2</v>
      </c>
      <c r="G15" s="18">
        <v>4.8888888888888891E-2</v>
      </c>
      <c r="H15" s="16" t="e">
        <f>#REF!*60/D15</f>
        <v>#REF!</v>
      </c>
      <c r="I15" s="40">
        <f>0.33*60</f>
        <v>19.8</v>
      </c>
      <c r="J15" s="110">
        <v>1.3425925925925924E-2</v>
      </c>
      <c r="K15" s="1">
        <f t="shared" si="0"/>
        <v>1.4699074074074073E-2</v>
      </c>
      <c r="L15" s="1">
        <f t="shared" si="1"/>
        <v>1.5358796296296291E-2</v>
      </c>
      <c r="M15" s="97">
        <f t="shared" si="2"/>
        <v>1.4664351851851859E-2</v>
      </c>
      <c r="N15" s="43"/>
      <c r="O15" s="17">
        <f t="shared" si="3"/>
        <v>1.2731481481481483E-3</v>
      </c>
      <c r="P15" s="17">
        <f t="shared" si="4"/>
        <v>1.932870370370366E-3</v>
      </c>
      <c r="Q15" s="17">
        <f t="shared" si="5"/>
        <v>1.2384259259259345E-3</v>
      </c>
      <c r="R15" s="17">
        <f t="shared" si="6"/>
        <v>4.4444444444444488E-3</v>
      </c>
      <c r="S15" s="13"/>
      <c r="T15" s="15">
        <f t="shared" si="7"/>
        <v>4.4722222222222219E-2</v>
      </c>
      <c r="U15" s="15">
        <f t="shared" si="8"/>
        <v>1.4907407407407406E-2</v>
      </c>
      <c r="V15" s="15">
        <f t="shared" si="9"/>
        <v>2.2222222222222218E-3</v>
      </c>
      <c r="W15" s="79">
        <f t="shared" si="10"/>
        <v>6.6666666666666706E-3</v>
      </c>
      <c r="X15" s="103">
        <v>24</v>
      </c>
    </row>
    <row r="16" spans="1:27" ht="15.75" thickBot="1" x14ac:dyDescent="0.3">
      <c r="A16" s="81">
        <v>13</v>
      </c>
      <c r="B16" s="65" t="s">
        <v>24</v>
      </c>
      <c r="C16" s="66">
        <v>3.81944444444444E-3</v>
      </c>
      <c r="D16" s="104">
        <v>23</v>
      </c>
      <c r="E16" s="66">
        <v>1.5439814814814816E-2</v>
      </c>
      <c r="F16" s="66">
        <v>4.1666666666666664E-2</v>
      </c>
      <c r="G16" s="66">
        <v>8.3333333333333329E-2</v>
      </c>
      <c r="H16" s="69" t="e">
        <f>#REF!*60/D16</f>
        <v>#REF!</v>
      </c>
      <c r="I16" s="70">
        <f>0.48*60</f>
        <v>28.799999999999997</v>
      </c>
      <c r="J16" s="112">
        <v>1.2141203703703704E-2</v>
      </c>
      <c r="K16" s="83">
        <f t="shared" si="0"/>
        <v>1.1620370370370376E-2</v>
      </c>
      <c r="L16" s="83">
        <f t="shared" si="1"/>
        <v>2.6226851851851848E-2</v>
      </c>
      <c r="M16" s="98">
        <f t="shared" si="2"/>
        <v>4.1666666666666664E-2</v>
      </c>
      <c r="N16" s="94"/>
      <c r="O16" s="72">
        <f t="shared" si="3"/>
        <v>5.2083333333332801E-4</v>
      </c>
      <c r="P16" s="72">
        <f t="shared" si="4"/>
        <v>1.4085648148148144E-2</v>
      </c>
      <c r="Q16" s="72">
        <f t="shared" si="5"/>
        <v>2.9525462962962962E-2</v>
      </c>
      <c r="R16" s="72">
        <f t="shared" si="6"/>
        <v>4.4131944444444432E-2</v>
      </c>
      <c r="S16" s="65"/>
      <c r="T16" s="68">
        <f t="shared" si="7"/>
        <v>7.9513888888888884E-2</v>
      </c>
      <c r="U16" s="68">
        <f t="shared" si="8"/>
        <v>2.6504629629629628E-2</v>
      </c>
      <c r="V16" s="68">
        <f t="shared" si="9"/>
        <v>2.1545138888888885E-2</v>
      </c>
      <c r="W16" s="84">
        <f t="shared" si="10"/>
        <v>6.5677083333333316E-2</v>
      </c>
      <c r="X16" s="105">
        <v>23</v>
      </c>
    </row>
    <row r="17" spans="2:24" ht="15.75" thickBot="1" x14ac:dyDescent="0.3"/>
    <row r="18" spans="2:24" ht="15.75" thickBot="1" x14ac:dyDescent="0.3">
      <c r="B18" s="2" t="s">
        <v>64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102"/>
      <c r="X18" s="9">
        <v>30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 A </vt:lpstr>
      <vt:lpstr>GR A prime</vt:lpstr>
      <vt:lpstr>GR B</vt:lpstr>
    </vt:vector>
  </TitlesOfParts>
  <Company>Cegelec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DUPUIS Thomas1</dc:creator>
  <cp:lastModifiedBy>DUPUIS Thomas1</cp:lastModifiedBy>
  <cp:lastPrinted>2016-04-04T13:33:12Z</cp:lastPrinted>
  <dcterms:created xsi:type="dcterms:W3CDTF">2016-04-03T17:33:57Z</dcterms:created>
  <dcterms:modified xsi:type="dcterms:W3CDTF">2016-04-04T13:34:25Z</dcterms:modified>
</cp:coreProperties>
</file>